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420" windowHeight="4500" tabRatio="946" activeTab="12"/>
  </bookViews>
  <sheets>
    <sheet name="Cover" sheetId="1" r:id="rId1"/>
    <sheet name="Documentation" sheetId="2" r:id="rId2"/>
    <sheet name="C1" sheetId="3" r:id="rId3"/>
    <sheet name="C2" sheetId="4" r:id="rId4"/>
    <sheet name="C3" sheetId="5" r:id="rId5"/>
    <sheet name="C4" sheetId="6" r:id="rId6"/>
    <sheet name="C5" sheetId="7" r:id="rId7"/>
    <sheet name="F1" sheetId="8" r:id="rId8"/>
    <sheet name="F2" sheetId="9" r:id="rId9"/>
    <sheet name="F3" sheetId="10" r:id="rId10"/>
    <sheet name="F4" sheetId="11" r:id="rId11"/>
    <sheet name="F5" sheetId="12" r:id="rId12"/>
    <sheet name="Scenarios" sheetId="13" r:id="rId13"/>
    <sheet name="REV Graphs" sheetId="14" r:id="rId14"/>
    <sheet name="IOF Graphs ($ HL)" sheetId="15" r:id="rId15"/>
    <sheet name="IOF Graphs ($ C D)" sheetId="16" r:id="rId16"/>
  </sheets>
  <definedNames/>
  <calcPr fullCalcOnLoad="1"/>
</workbook>
</file>

<file path=xl/sharedStrings.xml><?xml version="1.0" encoding="utf-8"?>
<sst xmlns="http://schemas.openxmlformats.org/spreadsheetml/2006/main" count="950" uniqueCount="187">
  <si>
    <t xml:space="preserve"> Days  X</t>
  </si>
  <si>
    <t>Kgs.</t>
  </si>
  <si>
    <t>KGS</t>
  </si>
  <si>
    <t>$/KG</t>
  </si>
  <si>
    <t>AMOUNT</t>
  </si>
  <si>
    <t>Protein</t>
  </si>
  <si>
    <t>Butterfat</t>
  </si>
  <si>
    <t>Other Solids</t>
  </si>
  <si>
    <t>Kgs Div by    B/F of</t>
  </si>
  <si>
    <t>(L)</t>
  </si>
  <si>
    <t>Utilization</t>
  </si>
  <si>
    <t>Daily Qta.</t>
  </si>
  <si>
    <t>=</t>
  </si>
  <si>
    <t>LITRES</t>
  </si>
  <si>
    <t>Production</t>
  </si>
  <si>
    <t>Allotment</t>
  </si>
  <si>
    <t>Trans. Basic charge</t>
  </si>
  <si>
    <t>Pickups @</t>
  </si>
  <si>
    <t>Administration</t>
  </si>
  <si>
    <t>Promotion</t>
  </si>
  <si>
    <t>D.H.I. Fee</t>
  </si>
  <si>
    <t>KGs        @</t>
  </si>
  <si>
    <t>KGs</t>
  </si>
  <si>
    <t>/HL</t>
  </si>
  <si>
    <t>VARIABLES</t>
  </si>
  <si>
    <t>Daily Quota (Kgs)</t>
  </si>
  <si>
    <t>Protein (Kgs/HL)</t>
  </si>
  <si>
    <t>Other Solids (Kgs/HL)</t>
  </si>
  <si>
    <t>Board Deductions</t>
  </si>
  <si>
    <t>Net Revenue (Domestic)</t>
  </si>
  <si>
    <t>Unused Quota Cr.</t>
  </si>
  <si>
    <t>Over Quota Revenue</t>
  </si>
  <si>
    <t>Net Revenue (Over Quota)</t>
  </si>
  <si>
    <t>Over Quota Income</t>
  </si>
  <si>
    <t>Domestic Income</t>
  </si>
  <si>
    <t xml:space="preserve">Kgs Div By B/F of </t>
  </si>
  <si>
    <t>Litres</t>
  </si>
  <si>
    <t>Litres Domestic Milk</t>
  </si>
  <si>
    <t>Litres Cover-Off Milk</t>
  </si>
  <si>
    <t>Litres Over Quota Milk</t>
  </si>
  <si>
    <t>Litres Used Quota Cr.</t>
  </si>
  <si>
    <t>Gross Combined Price</t>
  </si>
  <si>
    <t>Gross Domestic Revenue</t>
  </si>
  <si>
    <t>Gross Domestic (Cover-Off)</t>
  </si>
  <si>
    <t>Domestic (Used Credits)</t>
  </si>
  <si>
    <t>Gross Domestic (Credits Used)</t>
  </si>
  <si>
    <t>Production Days</t>
  </si>
  <si>
    <t>NET REVENUE (PAYMENT) =</t>
  </si>
  <si>
    <t>REVENUE ($/HL Shipped)</t>
  </si>
  <si>
    <t>Gross Over Quota Price</t>
  </si>
  <si>
    <t>Feed Cost ($/HL)</t>
  </si>
  <si>
    <t>Daily Quota Utilization %</t>
  </si>
  <si>
    <t>Cover-Off &amp; Credit Quota Utilization %</t>
  </si>
  <si>
    <t>Fat (Kgs/HL)</t>
  </si>
  <si>
    <t>HLs        @</t>
  </si>
  <si>
    <r>
      <t>Fall 1</t>
    </r>
    <r>
      <rPr>
        <b/>
        <sz val="10"/>
        <rFont val="Arial"/>
        <family val="2"/>
      </rPr>
      <t>.</t>
    </r>
    <r>
      <rPr>
        <b/>
        <sz val="8"/>
        <rFont val="Arial"/>
        <family val="2"/>
      </rPr>
      <t>5 Days Cover-Off (Y or N)</t>
    </r>
  </si>
  <si>
    <t>Domestic (Cover-Off)</t>
  </si>
  <si>
    <t>Transportation (per HL)</t>
  </si>
  <si>
    <t>GROSS REVENUE (A)=</t>
  </si>
  <si>
    <t>C1</t>
  </si>
  <si>
    <t>C2</t>
  </si>
  <si>
    <t>C3</t>
  </si>
  <si>
    <t>C4</t>
  </si>
  <si>
    <t>C5</t>
  </si>
  <si>
    <t>DAILY QUOTA INFORMATION (C1)</t>
  </si>
  <si>
    <t>REVENUE (C1)</t>
  </si>
  <si>
    <t>SCENARIO SUMMARY WORKSHEET</t>
  </si>
  <si>
    <t>NET REVENUE (PAYMENT)= (A - B) =</t>
  </si>
  <si>
    <t>TOTAL DEDUCTIONS (B)=</t>
  </si>
  <si>
    <t>Monthly Prefill Qta.</t>
  </si>
  <si>
    <t>Domestic Pr.(Incl Prefill C/Off &amp; Credits)</t>
  </si>
  <si>
    <t>Manitoba Milk Revenue Analyzer Program</t>
  </si>
  <si>
    <t>(Version 2003.01)</t>
  </si>
  <si>
    <t>Date Created:</t>
  </si>
  <si>
    <t>Created By:</t>
  </si>
  <si>
    <t>Jim Medill, Programmer, Manitoba Milk Producers</t>
  </si>
  <si>
    <t>Tom Droppo, Dairy Specialist, Manitoba Agriculture &amp; Food</t>
  </si>
  <si>
    <t>Purpose:</t>
  </si>
  <si>
    <t>Worksheets:</t>
  </si>
  <si>
    <t>Cover</t>
  </si>
  <si>
    <t>Documentation</t>
  </si>
  <si>
    <t>C1, C2, C3, C4, C5</t>
  </si>
  <si>
    <t>Scenarios</t>
  </si>
  <si>
    <t>REV Graphs</t>
  </si>
  <si>
    <t>This sheet is the cover page with general information about the Program.</t>
  </si>
  <si>
    <t>These worksheets are the main ones that the user will work with to input and generate outputs for up to five (5) different production and quota management scenarios.</t>
  </si>
  <si>
    <t>This sheet provides a detailed summary of all scenarios inputted into C1, C2, C3, C4 and C5 and permits the user to compare the outputs of all scenarios simultaneously.</t>
  </si>
  <si>
    <t>Bruce Grewar, Producer Relations, Manitoba Milk Producers</t>
  </si>
  <si>
    <t>Regional Livestock Specialists, Manitoba Agriculture &amp; Food</t>
  </si>
  <si>
    <t>DAILY QUOTA INFORMATION (C2)</t>
  </si>
  <si>
    <t>REVENUE (C2)</t>
  </si>
  <si>
    <t>DAILY QUOTA INFORMATION (C3)</t>
  </si>
  <si>
    <t>REVENUE (C3)</t>
  </si>
  <si>
    <t>DAILY QUOTA INFORMATION (C4)</t>
  </si>
  <si>
    <t>REVENUE (C4)</t>
  </si>
  <si>
    <t>DAILY QUOTA INFORMATION (C5)</t>
  </si>
  <si>
    <t>REVENUE (C5)</t>
  </si>
  <si>
    <t>Misc. Deductions (F/B)</t>
  </si>
  <si>
    <t>Litres Used Cover-Off</t>
  </si>
  <si>
    <t>This sheet lists the Program developers, creation date, spreadsheet objectives, Program worksheets and a detailed description of how to use the Program.</t>
  </si>
  <si>
    <t>To provide a spreadsheet program with the following objectives:</t>
  </si>
  <si>
    <t>Litres Shipped             X</t>
  </si>
  <si>
    <r>
      <t>1.</t>
    </r>
    <r>
      <rPr>
        <sz val="10"/>
        <rFont val="Arial"/>
        <family val="0"/>
      </rPr>
      <t xml:space="preserve"> To simulate a Manitoba monthly milk cheque statement;</t>
    </r>
  </si>
  <si>
    <r>
      <t>2.</t>
    </r>
    <r>
      <rPr>
        <sz val="10"/>
        <rFont val="Arial"/>
        <family val="0"/>
      </rPr>
      <t xml:space="preserve"> To provide a user-friendly extension tool for examining the impact of different milk marketing, quota and herd management scenarios on net revenue and herd profitability;</t>
    </r>
  </si>
  <si>
    <r>
      <t>4.</t>
    </r>
    <r>
      <rPr>
        <sz val="10"/>
        <rFont val="Arial"/>
        <family val="0"/>
      </rPr>
      <t xml:space="preserve"> To assist decision-making on such issues as quota purchases and management, herd expansion, changes in feeding and herd management, facility renovation and construction, and strategies to capitalize on fall cover-off quota.</t>
    </r>
  </si>
  <si>
    <r>
      <t xml:space="preserve">This sheet is a bar chart that compares </t>
    </r>
    <r>
      <rPr>
        <b/>
        <i/>
        <sz val="10"/>
        <rFont val="Arial"/>
        <family val="2"/>
      </rPr>
      <t>"Net Revenues ($/HL)"</t>
    </r>
    <r>
      <rPr>
        <sz val="10"/>
        <rFont val="Arial"/>
        <family val="0"/>
      </rPr>
      <t xml:space="preserve"> for domestic and/or over-quota milk among all scenarios simultaneously.</t>
    </r>
  </si>
  <si>
    <t>n</t>
  </si>
  <si>
    <r>
      <t>No</t>
    </r>
    <r>
      <rPr>
        <sz val="10"/>
        <rFont val="Arial"/>
        <family val="0"/>
      </rPr>
      <t xml:space="preserve"> Prefill, Cover-Off or Credits</t>
    </r>
  </si>
  <si>
    <r>
      <t>With</t>
    </r>
    <r>
      <rPr>
        <sz val="10"/>
        <rFont val="Arial"/>
        <family val="0"/>
      </rPr>
      <t xml:space="preserve"> Prefill, Cover-Off &amp;/or Credits</t>
    </r>
  </si>
  <si>
    <t>A.</t>
  </si>
  <si>
    <t>B.</t>
  </si>
  <si>
    <t>Feed
(Name &amp; Type)</t>
  </si>
  <si>
    <t>Total Cost For
Quantity Fed</t>
  </si>
  <si>
    <t>Salt</t>
  </si>
  <si>
    <t>Other</t>
  </si>
  <si>
    <t>Cows</t>
  </si>
  <si>
    <t>Cost Per
Tonne</t>
  </si>
  <si>
    <t>Cost
Per KG</t>
  </si>
  <si>
    <t>/ 1000 =</t>
  </si>
  <si>
    <t>the information required below</t>
  </si>
  <si>
    <t>Go to the corresponding "F" Tab to generate</t>
  </si>
  <si>
    <t>Total Litres Shipped</t>
  </si>
  <si>
    <t>Average # of Cows Milking - During Month</t>
  </si>
  <si>
    <t>Feed Cost ($/HL) - For milking cows only</t>
  </si>
  <si>
    <t>INCOME OVER FEED COST (IOF) - expressed as $/HL</t>
  </si>
  <si>
    <t>INCOME OVER FEED COST (IOF) - expressed as $/cow/day</t>
  </si>
  <si>
    <t>Feed Cost</t>
  </si>
  <si>
    <t>Income Over Feed Cost (IOF)</t>
  </si>
  <si>
    <t>DAILY FEED COST OF PRODUCTION WORKSHEET - F1   (Corresponds to Calculation Worksheet C1)</t>
  </si>
  <si>
    <t>What is the total number of litres of milk produced for this day?</t>
  </si>
  <si>
    <t>What is the average number of cows milking during this month?</t>
  </si>
  <si>
    <t>Input precise daily quantities for all feeds fed to the milking herd, as well as corresponding costs per tonne.</t>
  </si>
  <si>
    <t>X</t>
  </si>
  <si>
    <t>Forage # 1</t>
  </si>
  <si>
    <t>Forage # 2</t>
  </si>
  <si>
    <t>Forage # 3</t>
  </si>
  <si>
    <t>Concentrate # 1</t>
  </si>
  <si>
    <t>Concentrate # 2</t>
  </si>
  <si>
    <t>Concentrate # 3</t>
  </si>
  <si>
    <t>Supplement # 1</t>
  </si>
  <si>
    <t>Supplement # 2</t>
  </si>
  <si>
    <t>Special Topdress</t>
  </si>
  <si>
    <t>Alfalfa Hay</t>
  </si>
  <si>
    <t>Haylage (50% DM)</t>
  </si>
  <si>
    <t>Corn Silage (35% DM)</t>
  </si>
  <si>
    <t>Rolled Barley</t>
  </si>
  <si>
    <t>38% Pelleted Supplement</t>
  </si>
  <si>
    <t>Salt/Minerals/Vitamins</t>
  </si>
  <si>
    <t>Daily Feed Cost ($/Cow)</t>
  </si>
  <si>
    <t xml:space="preserve">Average #  Cows Milking This Mth </t>
  </si>
  <si>
    <t>Monthly Quota Allottment (Kgs)</t>
  </si>
  <si>
    <r>
      <t xml:space="preserve">   Plus 1.5</t>
    </r>
    <r>
      <rPr>
        <sz val="10"/>
        <rFont val="Arial"/>
        <family val="0"/>
      </rPr>
      <t xml:space="preserve"> Days Fall Cover-Off (Kgs)</t>
    </r>
  </si>
  <si>
    <r>
      <t xml:space="preserve">   Plus</t>
    </r>
    <r>
      <rPr>
        <sz val="10"/>
        <rFont val="Arial"/>
        <family val="0"/>
      </rPr>
      <t xml:space="preserve"> Available Credits Used (Kgs)</t>
    </r>
  </si>
  <si>
    <r>
      <t xml:space="preserve">   Minus</t>
    </r>
    <r>
      <rPr>
        <sz val="10"/>
        <rFont val="Arial"/>
        <family val="0"/>
      </rPr>
      <t xml:space="preserve"> Monthly Prefill Quota (Kgs)</t>
    </r>
  </si>
  <si>
    <r>
      <t xml:space="preserve">    </t>
    </r>
    <r>
      <rPr>
        <b/>
        <sz val="10"/>
        <rFont val="Arial"/>
        <family val="2"/>
      </rPr>
      <t>Minus</t>
    </r>
    <r>
      <rPr>
        <sz val="10"/>
        <rFont val="Arial"/>
        <family val="0"/>
      </rPr>
      <t xml:space="preserve"> Miscellaneous Deducted Litres</t>
    </r>
  </si>
  <si>
    <t>Over Quota (Pool Prod. - Domestic Litres)</t>
  </si>
  <si>
    <r>
      <t>3.</t>
    </r>
    <r>
      <rPr>
        <sz val="10"/>
        <rFont val="Arial"/>
        <family val="0"/>
      </rPr>
      <t xml:space="preserve"> To generate profitability indicators, namely Income Over Feed Cost (IOF) expressed in terms of $/HL and $/Cow/Day; and</t>
    </r>
  </si>
  <si>
    <t>F1, F2, F3, F4, F5</t>
  </si>
  <si>
    <t>These worksheets are intended to be used to generate daily feed cost of production figures for the milking herd for up to five (5) different herd scenarios. Each "F" TAB worksheet corresponds to a specific "C" TAB worksheet (example: F1 corresponds to C1).</t>
  </si>
  <si>
    <t>IOF Graphs ($/HL)</t>
  </si>
  <si>
    <r>
      <t xml:space="preserve">This sheet is a bar chart that compares </t>
    </r>
    <r>
      <rPr>
        <b/>
        <i/>
        <sz val="10"/>
        <rFont val="Arial"/>
        <family val="2"/>
      </rPr>
      <t>"Income Over Feed Cost (IOF) expressed as $/HL"</t>
    </r>
    <r>
      <rPr>
        <b/>
        <sz val="10"/>
        <rFont val="Arial"/>
        <family val="2"/>
      </rPr>
      <t xml:space="preserve"> </t>
    </r>
    <r>
      <rPr>
        <sz val="10"/>
        <rFont val="Arial"/>
        <family val="2"/>
      </rPr>
      <t>among all scenarios simultaneously.</t>
    </r>
  </si>
  <si>
    <r>
      <t xml:space="preserve">This sheet is a bar chart that compares </t>
    </r>
    <r>
      <rPr>
        <b/>
        <i/>
        <sz val="10"/>
        <rFont val="Arial"/>
        <family val="2"/>
      </rPr>
      <t>"Income Over Feed Cost (IOF) expressed as $/Cow/Day"</t>
    </r>
    <r>
      <rPr>
        <sz val="10"/>
        <rFont val="Arial"/>
        <family val="0"/>
      </rPr>
      <t xml:space="preserve"> among all scenarios simultaneously.</t>
    </r>
  </si>
  <si>
    <t>Answer the following questions as accurately as possible for the day feed intakes were collected.</t>
  </si>
  <si>
    <t>Daily Quantity
Fed  (Kgs)</t>
  </si>
  <si>
    <t>Daily Quantity
Fed (Kgs)</t>
  </si>
  <si>
    <t>DAILY FEED COST OF PRODUCTION WORKSHEET - F5   (Corresponds to Calculation Worksheet C5)</t>
  </si>
  <si>
    <t>DAILY FEED COST OF PRODUCTION WORKSHEET - F4   (Corresponds to Calculation Worksheet C4)</t>
  </si>
  <si>
    <t>DAILY FEED COST OF PRODUCTION WORKSHEET - F3   (Corresponds to Calculation Worksheet C3)</t>
  </si>
  <si>
    <t>DAILY FEED COST OF PRODUCTION WORKSHEET - F2   (Corresponds to Calculation Worksheet C2)</t>
  </si>
  <si>
    <r>
      <t>Equals</t>
    </r>
    <r>
      <rPr>
        <sz val="10"/>
        <rFont val="Arial"/>
        <family val="2"/>
      </rPr>
      <t xml:space="preserve"> Total Mthly Quota Allottment (Kgs)</t>
    </r>
  </si>
  <si>
    <r>
      <t>Total Monthly Quota Allottment (</t>
    </r>
    <r>
      <rPr>
        <b/>
        <sz val="10"/>
        <rFont val="Arial"/>
        <family val="2"/>
      </rPr>
      <t>Litres</t>
    </r>
    <r>
      <rPr>
        <sz val="10"/>
        <rFont val="Arial"/>
        <family val="2"/>
      </rPr>
      <t>)</t>
    </r>
  </si>
  <si>
    <r>
      <t>Total Litres of Pool Production (</t>
    </r>
    <r>
      <rPr>
        <b/>
        <sz val="10"/>
        <rFont val="Arial"/>
        <family val="2"/>
      </rPr>
      <t>Litres</t>
    </r>
    <r>
      <rPr>
        <sz val="10"/>
        <rFont val="Arial"/>
        <family val="2"/>
      </rPr>
      <t>)</t>
    </r>
  </si>
  <si>
    <r>
      <t>Domestic Litres</t>
    </r>
    <r>
      <rPr>
        <sz val="10"/>
        <rFont val="Arial"/>
        <family val="2"/>
      </rPr>
      <t xml:space="preserve"> (The lesser of Total Pool Production or Total Quota Allottment)</t>
    </r>
  </si>
  <si>
    <t>DOMESTIC Gross Revenue</t>
  </si>
  <si>
    <t>OVER-QUOTA Gross Revenue</t>
  </si>
  <si>
    <t>All DOMESTIC + OVER QUOTA</t>
  </si>
  <si>
    <t>Combined Gross Revenue</t>
  </si>
  <si>
    <t>Net Revenue (Combined)</t>
  </si>
  <si>
    <t>IOF Graphs ($/C/D)</t>
  </si>
  <si>
    <t>1.</t>
  </si>
  <si>
    <t>2.</t>
  </si>
  <si>
    <t>3.</t>
  </si>
  <si>
    <t>Min./Vit.</t>
  </si>
  <si>
    <t>Total Daily Feed Cost</t>
  </si>
  <si>
    <t>Daily Feed Cost Per Cow</t>
  </si>
  <si>
    <t>Feed Cost Per HL</t>
  </si>
  <si>
    <t>What is the total number of cows milking for this day?</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</si>
</sst>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
    <numFmt numFmtId="174" formatCode="&quot;$&quot;#,##0.00"/>
    <numFmt numFmtId="175" formatCode="&quot;$&quot;#,##0.000000"/>
    <numFmt numFmtId="176" formatCode="&quot;$&quot;#,##0"/>
    <numFmt numFmtId="177" formatCode="&quot;$&quot;#,##0.0000"/>
    <numFmt numFmtId="178" formatCode="mmmm\ d\,\ yyyy"/>
    <numFmt numFmtId="179" formatCode="&quot;$&quot;#,##0.000"/>
    <numFmt numFmtId="180" formatCode="0.00_);[Red]\(0.00\)"/>
  </numFmts>
  <fonts count="40">
    <font>
      <sz val="10"/>
      <name val="Arial"/>
      <family val="0"/>
    </font>
    <font>
      <sz val="8"/>
      <name val="Arial"/>
      <family val="2"/>
    </font>
    <font>
      <sz val="12"/>
      <name val="Arial"/>
      <family val="2"/>
    </font>
    <font>
      <b/>
      <sz val="10"/>
      <name val="Arial"/>
      <family val="2"/>
    </font>
    <font>
      <b/>
      <sz val="9"/>
      <name val="Arial"/>
      <family val="2"/>
    </font>
    <font>
      <b/>
      <sz val="8"/>
      <name val="Arial"/>
      <family val="2"/>
    </font>
    <font>
      <sz val="9"/>
      <name val="Arial"/>
      <family val="2"/>
    </font>
    <font>
      <b/>
      <sz val="12"/>
      <name val="Arial"/>
      <family val="2"/>
    </font>
    <font>
      <sz val="11"/>
      <name val="Arial"/>
      <family val="2"/>
    </font>
    <font>
      <b/>
      <sz val="14"/>
      <name val="Arial"/>
      <family val="2"/>
    </font>
    <font>
      <b/>
      <sz val="11"/>
      <name val="Arial"/>
      <family val="2"/>
    </font>
    <font>
      <b/>
      <sz val="24.75"/>
      <name val="Arial"/>
      <family val="0"/>
    </font>
    <font>
      <b/>
      <sz val="21.5"/>
      <name val="Arial"/>
      <family val="0"/>
    </font>
    <font>
      <sz val="21.5"/>
      <name val="Arial"/>
      <family val="0"/>
    </font>
    <font>
      <sz val="20.5"/>
      <name val="Arial"/>
      <family val="0"/>
    </font>
    <font>
      <b/>
      <sz val="10"/>
      <name val="Arial Black"/>
      <family val="2"/>
    </font>
    <font>
      <b/>
      <sz val="9"/>
      <name val="Arial Black"/>
      <family val="2"/>
    </font>
    <font>
      <b/>
      <sz val="20.5"/>
      <name val="Arial"/>
      <family val="0"/>
    </font>
    <font>
      <sz val="19.75"/>
      <name val="Arial"/>
      <family val="0"/>
    </font>
    <font>
      <b/>
      <sz val="22.25"/>
      <name val="Arial"/>
      <family val="0"/>
    </font>
    <font>
      <sz val="22.25"/>
      <name val="Arial"/>
      <family val="0"/>
    </font>
    <font>
      <sz val="21.75"/>
      <name val="Arial"/>
      <family val="0"/>
    </font>
    <font>
      <sz val="10"/>
      <name val="Arial Black"/>
      <family val="2"/>
    </font>
    <font>
      <b/>
      <sz val="12"/>
      <color indexed="12"/>
      <name val="Arial"/>
      <family val="2"/>
    </font>
    <font>
      <b/>
      <sz val="12"/>
      <color indexed="13"/>
      <name val="Arial"/>
      <family val="2"/>
    </font>
    <font>
      <sz val="14.5"/>
      <name val="Arial"/>
      <family val="0"/>
    </font>
    <font>
      <b/>
      <sz val="19.25"/>
      <name val="Arial"/>
      <family val="0"/>
    </font>
    <font>
      <u val="single"/>
      <sz val="10"/>
      <color indexed="12"/>
      <name val="Arial"/>
      <family val="0"/>
    </font>
    <font>
      <u val="single"/>
      <sz val="10"/>
      <color indexed="36"/>
      <name val="Arial"/>
      <family val="0"/>
    </font>
    <font>
      <b/>
      <sz val="16"/>
      <name val="Arial"/>
      <family val="2"/>
    </font>
    <font>
      <b/>
      <u val="single"/>
      <sz val="10"/>
      <name val="Arial"/>
      <family val="2"/>
    </font>
    <font>
      <b/>
      <sz val="17.5"/>
      <name val="Arial"/>
      <family val="2"/>
    </font>
    <font>
      <b/>
      <sz val="20"/>
      <name val="Arial"/>
      <family val="2"/>
    </font>
    <font>
      <b/>
      <sz val="12"/>
      <color indexed="48"/>
      <name val="Arial"/>
      <family val="2"/>
    </font>
    <font>
      <b/>
      <sz val="12"/>
      <color indexed="10"/>
      <name val="Arial"/>
      <family val="2"/>
    </font>
    <font>
      <i/>
      <u val="single"/>
      <sz val="10"/>
      <name val="Arial"/>
      <family val="2"/>
    </font>
    <font>
      <b/>
      <i/>
      <sz val="10"/>
      <name val="Arial"/>
      <family val="2"/>
    </font>
    <font>
      <b/>
      <sz val="11"/>
      <color indexed="10"/>
      <name val="Arial"/>
      <family val="2"/>
    </font>
    <font>
      <b/>
      <sz val="19.5"/>
      <name val="Arial"/>
      <family val="2"/>
    </font>
    <font>
      <b/>
      <sz val="9.75"/>
      <name val="Arial Black"/>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63"/>
        <bgColor indexed="64"/>
      </patternFill>
    </fill>
    <fill>
      <patternFill patternType="solid">
        <fgColor indexed="40"/>
        <bgColor indexed="64"/>
      </patternFill>
    </fill>
  </fills>
  <borders count="94">
    <border>
      <left/>
      <right/>
      <top/>
      <bottom/>
      <diagonal/>
    </border>
    <border>
      <left style="medium"/>
      <right style="medium"/>
      <top style="medium"/>
      <bottom style="medium"/>
    </border>
    <border>
      <left style="hair"/>
      <right style="hair"/>
      <top style="hair"/>
      <bottom style="hair"/>
    </border>
    <border>
      <left style="thin"/>
      <right style="thin"/>
      <top style="thin"/>
      <bottom style="thin"/>
    </border>
    <border>
      <left style="hair"/>
      <right style="hair"/>
      <top>
        <color indexed="63"/>
      </top>
      <bottom style="hair"/>
    </border>
    <border>
      <left style="thick"/>
      <right style="thick"/>
      <top style="thick"/>
      <bottom style="thick"/>
    </border>
    <border>
      <left style="thick"/>
      <right style="thin"/>
      <top style="thin"/>
      <bottom style="thin"/>
    </border>
    <border>
      <left style="thin"/>
      <right style="thick"/>
      <top style="thin"/>
      <bottom style="thin"/>
    </border>
    <border>
      <left style="thick"/>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thick"/>
      <bottom style="thin"/>
    </border>
    <border>
      <left style="thin"/>
      <right style="thick"/>
      <top style="thick"/>
      <bottom style="thin"/>
    </border>
    <border>
      <left style="medium"/>
      <right style="medium"/>
      <top style="thick"/>
      <bottom style="medium"/>
    </border>
    <border>
      <left>
        <color indexed="63"/>
      </left>
      <right style="thick"/>
      <top style="thick"/>
      <bottom style="thick"/>
    </border>
    <border>
      <left style="medium"/>
      <right style="medium"/>
      <top style="thick"/>
      <bottom style="thick"/>
    </border>
    <border>
      <left style="thick"/>
      <right style="thin"/>
      <top>
        <color indexed="63"/>
      </top>
      <bottom style="thin"/>
    </border>
    <border>
      <left style="thick"/>
      <right style="medium"/>
      <top style="thick"/>
      <bottom style="thick"/>
    </border>
    <border>
      <left style="medium"/>
      <right style="thick"/>
      <top style="thick"/>
      <bottom style="thick"/>
    </border>
    <border>
      <left style="medium"/>
      <right>
        <color indexed="63"/>
      </right>
      <top style="medium"/>
      <bottom style="medium"/>
    </border>
    <border>
      <left style="thin"/>
      <right style="thin"/>
      <top style="medium"/>
      <bottom style="thin"/>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ck"/>
      <right>
        <color indexed="63"/>
      </right>
      <top style="thick"/>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double"/>
      <top style="double"/>
      <bottom style="medium"/>
    </border>
    <border>
      <left style="thin"/>
      <right style="double"/>
      <top style="medium"/>
      <bottom style="thin"/>
    </border>
    <border>
      <left style="thin"/>
      <right style="thin"/>
      <top style="thin"/>
      <bottom style="double"/>
    </border>
    <border>
      <left style="thin"/>
      <right>
        <color indexed="63"/>
      </right>
      <top>
        <color indexed="63"/>
      </top>
      <bottom style="double"/>
    </border>
    <border>
      <left style="medium"/>
      <right style="medium"/>
      <top style="medium"/>
      <bottom style="thick"/>
    </border>
    <border>
      <left style="thin"/>
      <right style="double"/>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color indexed="63"/>
      </left>
      <right style="thin"/>
      <top>
        <color indexed="63"/>
      </top>
      <bottom style="thin"/>
    </border>
    <border>
      <left>
        <color indexed="63"/>
      </left>
      <right style="thin"/>
      <top style="thin"/>
      <bottom style="medium"/>
    </border>
    <border>
      <left style="thin"/>
      <right>
        <color indexed="63"/>
      </right>
      <top style="thin"/>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thick"/>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ck"/>
      <bottom style="thick"/>
    </border>
    <border>
      <left style="thick"/>
      <right>
        <color indexed="63"/>
      </right>
      <top style="thick"/>
      <bottom style="thick"/>
    </border>
    <border>
      <left>
        <color indexed="63"/>
      </left>
      <right style="thick"/>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color indexed="63"/>
      </right>
      <top style="double"/>
      <bottom style="thin"/>
    </border>
    <border>
      <left>
        <color indexed="63"/>
      </left>
      <right style="thin"/>
      <top style="double"/>
      <bottom style="thin"/>
    </border>
    <border>
      <left style="medium"/>
      <right>
        <color indexed="63"/>
      </right>
      <top style="double"/>
      <bottom style="medium"/>
    </border>
    <border>
      <left>
        <color indexed="63"/>
      </left>
      <right style="thin"/>
      <top style="double"/>
      <bottom style="medium"/>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double"/>
      <bottom>
        <color indexed="63"/>
      </bottom>
    </border>
    <border>
      <left>
        <color indexed="63"/>
      </left>
      <right style="thin"/>
      <top style="double"/>
      <bottom>
        <color indexed="63"/>
      </bottom>
    </border>
    <border>
      <left>
        <color indexed="63"/>
      </left>
      <right style="medium"/>
      <top>
        <color indexed="63"/>
      </top>
      <bottom style="thick"/>
    </border>
    <border>
      <left style="medium"/>
      <right>
        <color indexed="63"/>
      </right>
      <top>
        <color indexed="63"/>
      </top>
      <bottom style="thick"/>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2" fontId="0" fillId="0" borderId="0" xfId="0" applyNumberFormat="1" applyAlignment="1">
      <alignment/>
    </xf>
    <xf numFmtId="0" fontId="0" fillId="0" borderId="0" xfId="0" applyAlignment="1">
      <alignment horizontal="left"/>
    </xf>
    <xf numFmtId="0" fontId="1" fillId="0" borderId="0" xfId="0" applyFont="1" applyAlignment="1">
      <alignment/>
    </xf>
    <xf numFmtId="3" fontId="0" fillId="0" borderId="0" xfId="0" applyNumberFormat="1" applyAlignment="1">
      <alignment/>
    </xf>
    <xf numFmtId="4" fontId="0" fillId="0" borderId="0" xfId="0" applyNumberFormat="1" applyAlignment="1">
      <alignment/>
    </xf>
    <xf numFmtId="174" fontId="0" fillId="0" borderId="0" xfId="0" applyNumberForma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174" fontId="3" fillId="0" borderId="0" xfId="0" applyNumberFormat="1" applyFont="1" applyAlignment="1">
      <alignment/>
    </xf>
    <xf numFmtId="0" fontId="6" fillId="0" borderId="0" xfId="0" applyFont="1" applyAlignment="1">
      <alignment/>
    </xf>
    <xf numFmtId="173" fontId="4" fillId="0" borderId="0" xfId="0" applyNumberFormat="1" applyFont="1" applyAlignment="1">
      <alignment/>
    </xf>
    <xf numFmtId="174" fontId="4" fillId="0" borderId="0" xfId="0" applyNumberFormat="1" applyFont="1" applyAlignment="1">
      <alignment/>
    </xf>
    <xf numFmtId="0" fontId="5" fillId="0" borderId="0" xfId="0" applyFont="1" applyAlignment="1">
      <alignment/>
    </xf>
    <xf numFmtId="0" fontId="0" fillId="0" borderId="0" xfId="0" applyAlignment="1" quotePrefix="1">
      <alignment/>
    </xf>
    <xf numFmtId="0" fontId="0" fillId="0" borderId="0" xfId="0" applyAlignment="1" quotePrefix="1">
      <alignment horizontal="left"/>
    </xf>
    <xf numFmtId="0" fontId="0" fillId="0" borderId="0" xfId="0" applyFont="1" applyAlignment="1" applyProtection="1">
      <alignment/>
      <protection/>
    </xf>
    <xf numFmtId="0" fontId="5" fillId="0" borderId="0" xfId="0" applyFont="1" applyAlignment="1">
      <alignment horizontal="center"/>
    </xf>
    <xf numFmtId="0" fontId="0" fillId="0" borderId="0" xfId="0" applyAlignment="1">
      <alignment horizontal="center"/>
    </xf>
    <xf numFmtId="3" fontId="3" fillId="0" borderId="0" xfId="0" applyNumberFormat="1" applyFont="1" applyAlignment="1">
      <alignment/>
    </xf>
    <xf numFmtId="1" fontId="0" fillId="0" borderId="0" xfId="0" applyNumberFormat="1" applyBorder="1" applyAlignment="1">
      <alignment/>
    </xf>
    <xf numFmtId="1" fontId="0" fillId="0" borderId="0" xfId="0" applyNumberFormat="1" applyAlignment="1">
      <alignment horizontal="center"/>
    </xf>
    <xf numFmtId="0" fontId="0" fillId="0" borderId="0" xfId="0" applyFont="1" applyAlignment="1">
      <alignment/>
    </xf>
    <xf numFmtId="0" fontId="8" fillId="0" borderId="0" xfId="0" applyFont="1" applyAlignment="1">
      <alignment/>
    </xf>
    <xf numFmtId="10" fontId="0" fillId="0" borderId="0" xfId="0" applyNumberFormat="1" applyAlignment="1">
      <alignment/>
    </xf>
    <xf numFmtId="4" fontId="0" fillId="2" borderId="1" xfId="0" applyNumberFormat="1" applyFill="1" applyBorder="1" applyAlignment="1" applyProtection="1">
      <alignment/>
      <protection locked="0"/>
    </xf>
    <xf numFmtId="0" fontId="4" fillId="0" borderId="0" xfId="0" applyFont="1" applyFill="1" applyAlignment="1">
      <alignment/>
    </xf>
    <xf numFmtId="0" fontId="0" fillId="0" borderId="0" xfId="0" applyFill="1" applyAlignment="1">
      <alignment/>
    </xf>
    <xf numFmtId="0" fontId="0" fillId="0" borderId="0" xfId="0" applyBorder="1" applyAlignment="1">
      <alignment horizontal="center"/>
    </xf>
    <xf numFmtId="2" fontId="0" fillId="0" borderId="0" xfId="0" applyNumberFormat="1" applyBorder="1" applyAlignment="1">
      <alignment horizontal="center"/>
    </xf>
    <xf numFmtId="49" fontId="7" fillId="0" borderId="0" xfId="0" applyNumberFormat="1" applyFont="1" applyFill="1" applyBorder="1" applyAlignment="1">
      <alignment/>
    </xf>
    <xf numFmtId="0" fontId="7" fillId="0" borderId="0" xfId="0" applyFont="1" applyAlignment="1">
      <alignment/>
    </xf>
    <xf numFmtId="0" fontId="7" fillId="0" borderId="0" xfId="0" applyFont="1" applyAlignment="1">
      <alignment horizontal="center"/>
    </xf>
    <xf numFmtId="3" fontId="0" fillId="0" borderId="2" xfId="0" applyNumberFormat="1" applyFont="1" applyBorder="1" applyAlignment="1">
      <alignment/>
    </xf>
    <xf numFmtId="49" fontId="7" fillId="2" borderId="1" xfId="0" applyNumberFormat="1" applyFont="1" applyFill="1" applyBorder="1" applyAlignment="1" applyProtection="1">
      <alignment horizontal="center"/>
      <protection locked="0"/>
    </xf>
    <xf numFmtId="0" fontId="3" fillId="0" borderId="0" xfId="0" applyFont="1" applyAlignment="1" applyProtection="1">
      <alignment horizontal="center"/>
      <protection locked="0"/>
    </xf>
    <xf numFmtId="2" fontId="0" fillId="0" borderId="3" xfId="0" applyNumberFormat="1" applyFill="1" applyBorder="1" applyAlignment="1" applyProtection="1">
      <alignment horizontal="center"/>
      <protection/>
    </xf>
    <xf numFmtId="3" fontId="0" fillId="3" borderId="4" xfId="0" applyNumberFormat="1" applyFont="1" applyFill="1" applyBorder="1" applyAlignment="1" applyProtection="1">
      <alignment/>
      <protection/>
    </xf>
    <xf numFmtId="174" fontId="3" fillId="4" borderId="5" xfId="0" applyNumberFormat="1" applyFont="1" applyFill="1" applyBorder="1" applyAlignment="1">
      <alignment/>
    </xf>
    <xf numFmtId="2" fontId="0" fillId="2" borderId="1" xfId="0" applyNumberFormat="1" applyFill="1" applyBorder="1" applyAlignment="1" applyProtection="1">
      <alignment horizontal="center"/>
      <protection locked="0"/>
    </xf>
    <xf numFmtId="173" fontId="0" fillId="5" borderId="1" xfId="0" applyNumberFormat="1" applyFill="1" applyBorder="1" applyAlignment="1" applyProtection="1">
      <alignment/>
      <protection locked="0"/>
    </xf>
    <xf numFmtId="173" fontId="0" fillId="5" borderId="1" xfId="0" applyNumberFormat="1" applyFont="1" applyFill="1" applyBorder="1" applyAlignment="1" applyProtection="1">
      <alignment/>
      <protection locked="0"/>
    </xf>
    <xf numFmtId="174" fontId="0" fillId="5" borderId="1" xfId="0" applyNumberFormat="1" applyFill="1" applyBorder="1" applyAlignment="1" applyProtection="1">
      <alignment/>
      <protection locked="0"/>
    </xf>
    <xf numFmtId="175" fontId="0" fillId="5" borderId="1" xfId="0" applyNumberFormat="1" applyFill="1" applyBorder="1" applyAlignment="1" applyProtection="1">
      <alignment/>
      <protection locked="0"/>
    </xf>
    <xf numFmtId="1" fontId="0" fillId="5" borderId="1" xfId="0" applyNumberFormat="1" applyFill="1" applyBorder="1" applyAlignment="1" applyProtection="1">
      <alignment/>
      <protection locked="0"/>
    </xf>
    <xf numFmtId="0" fontId="0" fillId="0" borderId="6" xfId="0" applyBorder="1" applyAlignment="1">
      <alignment/>
    </xf>
    <xf numFmtId="2" fontId="0" fillId="0" borderId="3" xfId="0" applyNumberFormat="1" applyBorder="1" applyAlignment="1">
      <alignment horizontal="center"/>
    </xf>
    <xf numFmtId="2" fontId="0" fillId="0" borderId="7" xfId="0" applyNumberFormat="1" applyBorder="1" applyAlignment="1">
      <alignment horizontal="center"/>
    </xf>
    <xf numFmtId="0" fontId="15" fillId="0" borderId="6" xfId="0" applyFont="1" applyBorder="1" applyAlignment="1">
      <alignment/>
    </xf>
    <xf numFmtId="172" fontId="15" fillId="0" borderId="3" xfId="0" applyNumberFormat="1" applyFont="1" applyBorder="1" applyAlignment="1">
      <alignment horizontal="center"/>
    </xf>
    <xf numFmtId="172" fontId="15" fillId="0" borderId="7" xfId="0" applyNumberFormat="1" applyFont="1" applyBorder="1" applyAlignment="1">
      <alignment horizontal="center"/>
    </xf>
    <xf numFmtId="0" fontId="16" fillId="0" borderId="6" xfId="0" applyFont="1" applyBorder="1" applyAlignment="1">
      <alignment/>
    </xf>
    <xf numFmtId="3" fontId="0" fillId="0" borderId="3" xfId="0" applyNumberFormat="1" applyBorder="1" applyAlignment="1">
      <alignment horizontal="center"/>
    </xf>
    <xf numFmtId="3" fontId="0" fillId="0" borderId="7" xfId="0" applyNumberFormat="1" applyBorder="1" applyAlignment="1">
      <alignment horizontal="center"/>
    </xf>
    <xf numFmtId="0" fontId="0" fillId="0" borderId="6" xfId="0" applyFill="1" applyBorder="1" applyAlignment="1">
      <alignment/>
    </xf>
    <xf numFmtId="1" fontId="0" fillId="0" borderId="3" xfId="0" applyNumberFormat="1" applyFont="1" applyBorder="1" applyAlignment="1">
      <alignment horizontal="center"/>
    </xf>
    <xf numFmtId="1" fontId="0" fillId="0" borderId="7" xfId="0" applyNumberFormat="1" applyFont="1" applyBorder="1" applyAlignment="1">
      <alignment horizontal="center"/>
    </xf>
    <xf numFmtId="0" fontId="0" fillId="0" borderId="8" xfId="0" applyBorder="1" applyAlignment="1">
      <alignment/>
    </xf>
    <xf numFmtId="2" fontId="3" fillId="0" borderId="3" xfId="0" applyNumberFormat="1" applyFont="1" applyBorder="1" applyAlignment="1">
      <alignment horizontal="center"/>
    </xf>
    <xf numFmtId="2" fontId="3" fillId="0" borderId="7" xfId="0" applyNumberFormat="1" applyFont="1" applyBorder="1" applyAlignment="1">
      <alignment horizontal="center"/>
    </xf>
    <xf numFmtId="0" fontId="3" fillId="4" borderId="9" xfId="0" applyFont="1" applyFill="1" applyBorder="1" applyAlignment="1">
      <alignment/>
    </xf>
    <xf numFmtId="174" fontId="3" fillId="4" borderId="10" xfId="0" applyNumberFormat="1" applyFont="1" applyFill="1" applyBorder="1" applyAlignment="1">
      <alignment horizontal="center"/>
    </xf>
    <xf numFmtId="174" fontId="3" fillId="4" borderId="11" xfId="0" applyNumberFormat="1" applyFont="1" applyFill="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0" fontId="9" fillId="0" borderId="0" xfId="0" applyFont="1" applyBorder="1" applyAlignment="1">
      <alignment/>
    </xf>
    <xf numFmtId="0" fontId="3" fillId="0" borderId="0" xfId="0" applyFont="1" applyBorder="1" applyAlignment="1">
      <alignment/>
    </xf>
    <xf numFmtId="0" fontId="9" fillId="4" borderId="14" xfId="0" applyFont="1" applyFill="1" applyBorder="1" applyAlignment="1">
      <alignment horizontal="center"/>
    </xf>
    <xf numFmtId="174" fontId="3" fillId="4" borderId="15" xfId="0" applyNumberFormat="1" applyFont="1" applyFill="1" applyBorder="1" applyAlignment="1">
      <alignment/>
    </xf>
    <xf numFmtId="0" fontId="0" fillId="4" borderId="0" xfId="0" applyFill="1" applyAlignment="1">
      <alignment/>
    </xf>
    <xf numFmtId="10" fontId="3" fillId="0" borderId="6" xfId="0" applyNumberFormat="1" applyFont="1" applyBorder="1" applyAlignment="1">
      <alignment/>
    </xf>
    <xf numFmtId="0" fontId="3" fillId="0" borderId="0" xfId="0" applyFont="1" applyBorder="1" applyAlignment="1" applyProtection="1">
      <alignment horizontal="center"/>
      <protection/>
    </xf>
    <xf numFmtId="0" fontId="0" fillId="4" borderId="16" xfId="0" applyFill="1" applyBorder="1" applyAlignment="1">
      <alignment/>
    </xf>
    <xf numFmtId="0" fontId="9" fillId="0" borderId="0" xfId="0" applyFont="1" applyAlignment="1">
      <alignment/>
    </xf>
    <xf numFmtId="0" fontId="0" fillId="0" borderId="17" xfId="0" applyBorder="1" applyAlignment="1">
      <alignment/>
    </xf>
    <xf numFmtId="0" fontId="7" fillId="4" borderId="18" xfId="0" applyFont="1" applyFill="1" applyBorder="1" applyAlignment="1">
      <alignment/>
    </xf>
    <xf numFmtId="0" fontId="0" fillId="0" borderId="12" xfId="0" applyBorder="1" applyAlignment="1">
      <alignment/>
    </xf>
    <xf numFmtId="0" fontId="0" fillId="0" borderId="3" xfId="0" applyBorder="1" applyAlignment="1">
      <alignment/>
    </xf>
    <xf numFmtId="0" fontId="8" fillId="0" borderId="8" xfId="0" applyFont="1" applyBorder="1" applyAlignment="1">
      <alignment/>
    </xf>
    <xf numFmtId="0" fontId="3" fillId="4" borderId="16" xfId="0" applyFont="1" applyFill="1" applyBorder="1" applyAlignment="1">
      <alignment/>
    </xf>
    <xf numFmtId="176" fontId="10" fillId="4" borderId="16" xfId="0" applyNumberFormat="1" applyFont="1" applyFill="1" applyBorder="1" applyAlignment="1">
      <alignment horizontal="center"/>
    </xf>
    <xf numFmtId="176" fontId="10" fillId="4" borderId="19" xfId="0" applyNumberFormat="1" applyFont="1" applyFill="1" applyBorder="1" applyAlignment="1">
      <alignment horizontal="center"/>
    </xf>
    <xf numFmtId="0" fontId="10" fillId="4" borderId="18" xfId="0" applyFont="1" applyFill="1" applyBorder="1" applyAlignment="1">
      <alignment/>
    </xf>
    <xf numFmtId="0" fontId="0" fillId="0" borderId="0" xfId="0" applyAlignment="1">
      <alignment horizontal="right"/>
    </xf>
    <xf numFmtId="0" fontId="3" fillId="0" borderId="0" xfId="0" applyFont="1" applyFill="1" applyBorder="1" applyAlignment="1" applyProtection="1">
      <alignment horizontal="center"/>
      <protection/>
    </xf>
    <xf numFmtId="174" fontId="3" fillId="0" borderId="0" xfId="0" applyNumberFormat="1" applyFont="1" applyFill="1" applyBorder="1" applyAlignment="1" applyProtection="1">
      <alignment horizontal="center"/>
      <protection/>
    </xf>
    <xf numFmtId="3" fontId="3" fillId="2" borderId="1" xfId="0" applyNumberFormat="1" applyFont="1" applyFill="1" applyBorder="1" applyAlignment="1" applyProtection="1">
      <alignment/>
      <protection locked="0"/>
    </xf>
    <xf numFmtId="0" fontId="5" fillId="0" borderId="0" xfId="0" applyFont="1" applyFill="1" applyBorder="1" applyAlignment="1">
      <alignment/>
    </xf>
    <xf numFmtId="0" fontId="0" fillId="0" borderId="0" xfId="0" applyFill="1" applyBorder="1" applyAlignment="1">
      <alignment/>
    </xf>
    <xf numFmtId="174" fontId="3" fillId="0" borderId="0" xfId="0" applyNumberFormat="1" applyFont="1" applyFill="1" applyBorder="1" applyAlignment="1">
      <alignment/>
    </xf>
    <xf numFmtId="0" fontId="0" fillId="0" borderId="0" xfId="0" applyAlignment="1">
      <alignment wrapText="1"/>
    </xf>
    <xf numFmtId="0" fontId="0" fillId="0" borderId="0" xfId="0" applyAlignment="1">
      <alignment horizontal="left" indent="1"/>
    </xf>
    <xf numFmtId="1" fontId="3" fillId="2" borderId="1" xfId="0" applyNumberFormat="1" applyFont="1" applyFill="1" applyBorder="1" applyAlignment="1" applyProtection="1">
      <alignment/>
      <protection locked="0"/>
    </xf>
    <xf numFmtId="2" fontId="3" fillId="2" borderId="1" xfId="0" applyNumberFormat="1" applyFont="1" applyFill="1" applyBorder="1" applyAlignment="1" applyProtection="1">
      <alignment horizontal="center"/>
      <protection locked="0"/>
    </xf>
    <xf numFmtId="173" fontId="0" fillId="0" borderId="3" xfId="0" applyNumberForma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Border="1" applyAlignment="1">
      <alignment/>
    </xf>
    <xf numFmtId="0" fontId="0" fillId="0" borderId="3" xfId="0" applyBorder="1" applyAlignment="1">
      <alignment horizontal="left"/>
    </xf>
    <xf numFmtId="0" fontId="22" fillId="6" borderId="20" xfId="0" applyFont="1" applyFill="1" applyBorder="1" applyAlignment="1">
      <alignment/>
    </xf>
    <xf numFmtId="0" fontId="0" fillId="7" borderId="21" xfId="0" applyFill="1" applyBorder="1" applyAlignment="1" applyProtection="1">
      <alignment/>
      <protection locked="0"/>
    </xf>
    <xf numFmtId="0" fontId="0" fillId="7" borderId="3" xfId="0" applyFill="1" applyBorder="1" applyAlignment="1" applyProtection="1">
      <alignment/>
      <protection locked="0"/>
    </xf>
    <xf numFmtId="174" fontId="0" fillId="7" borderId="3" xfId="0" applyNumberFormat="1" applyFill="1" applyBorder="1" applyAlignment="1" applyProtection="1">
      <alignment/>
      <protection locked="0"/>
    </xf>
    <xf numFmtId="0" fontId="0" fillId="0" borderId="21" xfId="0" applyBorder="1" applyAlignment="1">
      <alignment horizontal="left"/>
    </xf>
    <xf numFmtId="174" fontId="0" fillId="7" borderId="21" xfId="0" applyNumberFormat="1" applyFill="1" applyBorder="1" applyAlignment="1" applyProtection="1">
      <alignment/>
      <protection locked="0"/>
    </xf>
    <xf numFmtId="0" fontId="0" fillId="0" borderId="22" xfId="0" applyBorder="1" applyAlignment="1">
      <alignment/>
    </xf>
    <xf numFmtId="3" fontId="22" fillId="0" borderId="23" xfId="0" applyNumberFormat="1" applyFont="1" applyFill="1" applyBorder="1" applyAlignment="1" applyProtection="1">
      <alignment horizontal="center"/>
      <protection locked="0"/>
    </xf>
    <xf numFmtId="0" fontId="0" fillId="0" borderId="24" xfId="0" applyBorder="1" applyAlignment="1">
      <alignment/>
    </xf>
    <xf numFmtId="0" fontId="0" fillId="8" borderId="3" xfId="0" applyFill="1" applyBorder="1" applyAlignment="1">
      <alignment/>
    </xf>
    <xf numFmtId="174" fontId="0" fillId="0" borderId="12" xfId="0" applyNumberFormat="1" applyFont="1" applyBorder="1" applyAlignment="1">
      <alignment horizontal="center"/>
    </xf>
    <xf numFmtId="0" fontId="8" fillId="0" borderId="6" xfId="0" applyFont="1" applyBorder="1" applyAlignment="1">
      <alignment/>
    </xf>
    <xf numFmtId="174" fontId="0" fillId="0" borderId="3" xfId="0" applyNumberFormat="1" applyFont="1" applyBorder="1" applyAlignment="1">
      <alignment horizontal="center"/>
    </xf>
    <xf numFmtId="174" fontId="0" fillId="0" borderId="13" xfId="0" applyNumberFormat="1" applyFont="1" applyBorder="1" applyAlignment="1">
      <alignment horizontal="center"/>
    </xf>
    <xf numFmtId="174" fontId="0" fillId="0" borderId="7" xfId="0" applyNumberFormat="1" applyFont="1" applyBorder="1" applyAlignment="1">
      <alignment horizontal="center"/>
    </xf>
    <xf numFmtId="0" fontId="10" fillId="4" borderId="9" xfId="0" applyFont="1" applyFill="1" applyBorder="1" applyAlignment="1">
      <alignment/>
    </xf>
    <xf numFmtId="0" fontId="5" fillId="0" borderId="0" xfId="0" applyFont="1" applyBorder="1" applyAlignment="1">
      <alignment horizontal="center"/>
    </xf>
    <xf numFmtId="0" fontId="0" fillId="0" borderId="25" xfId="0" applyBorder="1" applyAlignment="1">
      <alignment/>
    </xf>
    <xf numFmtId="0" fontId="22" fillId="0" borderId="0" xfId="0" applyFont="1" applyFill="1" applyBorder="1" applyAlignment="1">
      <alignment horizontal="center"/>
    </xf>
    <xf numFmtId="1" fontId="0" fillId="2" borderId="1" xfId="0" applyNumberFormat="1" applyFont="1" applyFill="1" applyBorder="1" applyAlignment="1" applyProtection="1">
      <alignment/>
      <protection locked="0"/>
    </xf>
    <xf numFmtId="0" fontId="22" fillId="6" borderId="26" xfId="0" applyFont="1" applyFill="1" applyBorder="1" applyAlignment="1">
      <alignment/>
    </xf>
    <xf numFmtId="0" fontId="1" fillId="0" borderId="27" xfId="0" applyFont="1" applyBorder="1" applyAlignment="1">
      <alignment/>
    </xf>
    <xf numFmtId="0" fontId="1" fillId="0" borderId="28" xfId="0" applyFont="1" applyBorder="1" applyAlignment="1">
      <alignment/>
    </xf>
    <xf numFmtId="179" fontId="0" fillId="0" borderId="29" xfId="0" applyNumberFormat="1" applyBorder="1" applyAlignment="1">
      <alignment/>
    </xf>
    <xf numFmtId="179" fontId="0" fillId="0" borderId="30" xfId="0" applyNumberFormat="1" applyBorder="1" applyAlignment="1">
      <alignment/>
    </xf>
    <xf numFmtId="0" fontId="0" fillId="0" borderId="25" xfId="0" applyBorder="1" applyAlignment="1">
      <alignment horizontal="center"/>
    </xf>
    <xf numFmtId="0" fontId="5" fillId="0" borderId="31" xfId="0" applyFont="1" applyBorder="1" applyAlignment="1">
      <alignment horizontal="center"/>
    </xf>
    <xf numFmtId="0" fontId="3" fillId="8" borderId="32" xfId="0" applyFont="1" applyFill="1" applyBorder="1" applyAlignment="1">
      <alignment horizontal="center" wrapText="1"/>
    </xf>
    <xf numFmtId="174" fontId="0" fillId="0" borderId="33" xfId="0" applyNumberFormat="1" applyBorder="1" applyAlignment="1">
      <alignment/>
    </xf>
    <xf numFmtId="0" fontId="0" fillId="0" borderId="34" xfId="0" applyBorder="1" applyAlignment="1">
      <alignment horizontal="left"/>
    </xf>
    <xf numFmtId="0" fontId="0" fillId="7" borderId="34" xfId="0" applyFill="1" applyBorder="1" applyAlignment="1" applyProtection="1">
      <alignment/>
      <protection locked="0"/>
    </xf>
    <xf numFmtId="174" fontId="0" fillId="7" borderId="34" xfId="0" applyNumberFormat="1" applyFill="1" applyBorder="1" applyAlignment="1" applyProtection="1">
      <alignment/>
      <protection locked="0"/>
    </xf>
    <xf numFmtId="0" fontId="1" fillId="0" borderId="35" xfId="0" applyFont="1" applyBorder="1" applyAlignment="1">
      <alignment/>
    </xf>
    <xf numFmtId="1" fontId="0" fillId="2" borderId="36" xfId="0" applyNumberFormat="1" applyFont="1" applyFill="1" applyBorder="1" applyAlignment="1" applyProtection="1">
      <alignment/>
      <protection locked="0"/>
    </xf>
    <xf numFmtId="0" fontId="0" fillId="0" borderId="21" xfId="0" applyBorder="1" applyAlignment="1">
      <alignment/>
    </xf>
    <xf numFmtId="0" fontId="0" fillId="0" borderId="34" xfId="0" applyBorder="1" applyAlignment="1">
      <alignment/>
    </xf>
    <xf numFmtId="174" fontId="0" fillId="0" borderId="37" xfId="0" applyNumberFormat="1" applyBorder="1" applyAlignment="1">
      <alignment/>
    </xf>
    <xf numFmtId="0" fontId="3" fillId="6" borderId="38" xfId="0" applyFont="1" applyFill="1" applyBorder="1" applyAlignment="1">
      <alignment/>
    </xf>
    <xf numFmtId="0" fontId="3" fillId="6" borderId="21" xfId="0" applyFont="1" applyFill="1" applyBorder="1" applyAlignment="1">
      <alignment horizontal="center"/>
    </xf>
    <xf numFmtId="174" fontId="3" fillId="6" borderId="39" xfId="0" applyNumberFormat="1" applyFont="1" applyFill="1" applyBorder="1" applyAlignment="1">
      <alignment/>
    </xf>
    <xf numFmtId="0" fontId="3" fillId="6" borderId="40" xfId="0" applyFont="1" applyFill="1" applyBorder="1" applyAlignment="1">
      <alignment/>
    </xf>
    <xf numFmtId="0" fontId="3" fillId="6" borderId="3" xfId="0" applyFont="1" applyFill="1" applyBorder="1" applyAlignment="1">
      <alignment horizontal="center"/>
    </xf>
    <xf numFmtId="174" fontId="3" fillId="6" borderId="41" xfId="0" applyNumberFormat="1" applyFont="1" applyFill="1" applyBorder="1" applyAlignment="1">
      <alignment/>
    </xf>
    <xf numFmtId="0" fontId="3" fillId="6" borderId="42" xfId="0" applyFont="1" applyFill="1" applyBorder="1" applyAlignment="1">
      <alignment/>
    </xf>
    <xf numFmtId="0" fontId="3" fillId="6" borderId="43" xfId="0" applyFont="1" applyFill="1" applyBorder="1" applyAlignment="1">
      <alignment horizontal="center"/>
    </xf>
    <xf numFmtId="174" fontId="3" fillId="6" borderId="44" xfId="0" applyNumberFormat="1" applyFont="1" applyFill="1" applyBorder="1" applyAlignment="1">
      <alignment/>
    </xf>
    <xf numFmtId="1" fontId="0" fillId="7" borderId="45" xfId="0" applyNumberFormat="1" applyFill="1" applyBorder="1" applyAlignment="1" applyProtection="1">
      <alignment/>
      <protection locked="0"/>
    </xf>
    <xf numFmtId="0" fontId="5" fillId="7" borderId="46" xfId="0" applyFont="1" applyFill="1" applyBorder="1" applyAlignment="1" quotePrefix="1">
      <alignment horizontal="center"/>
    </xf>
    <xf numFmtId="0" fontId="0" fillId="0" borderId="47" xfId="0" applyBorder="1" applyAlignment="1">
      <alignment/>
    </xf>
    <xf numFmtId="10" fontId="0" fillId="0" borderId="6" xfId="0" applyNumberFormat="1" applyFont="1" applyBorder="1" applyAlignment="1">
      <alignment/>
    </xf>
    <xf numFmtId="180" fontId="0" fillId="0" borderId="3" xfId="0" applyNumberFormat="1" applyBorder="1" applyAlignment="1">
      <alignment horizontal="center"/>
    </xf>
    <xf numFmtId="180" fontId="0" fillId="0" borderId="7" xfId="0" applyNumberFormat="1" applyBorder="1" applyAlignment="1">
      <alignment horizontal="center"/>
    </xf>
    <xf numFmtId="10" fontId="0" fillId="8" borderId="6" xfId="0" applyNumberFormat="1" applyFont="1" applyFill="1" applyBorder="1" applyAlignment="1">
      <alignment/>
    </xf>
    <xf numFmtId="1" fontId="0" fillId="8" borderId="3" xfId="0" applyNumberFormat="1" applyFill="1" applyBorder="1" applyAlignment="1">
      <alignment horizontal="center"/>
    </xf>
    <xf numFmtId="1" fontId="0" fillId="8" borderId="7" xfId="0" applyNumberFormat="1" applyFill="1" applyBorder="1" applyAlignment="1">
      <alignment horizontal="center"/>
    </xf>
    <xf numFmtId="0" fontId="0" fillId="0" borderId="3" xfId="0" applyFill="1" applyBorder="1" applyAlignment="1">
      <alignment/>
    </xf>
    <xf numFmtId="38" fontId="0" fillId="0" borderId="3" xfId="0" applyNumberFormat="1" applyFill="1" applyBorder="1" applyAlignment="1">
      <alignment horizontal="center"/>
    </xf>
    <xf numFmtId="38" fontId="0" fillId="0" borderId="7" xfId="0" applyNumberFormat="1" applyFill="1" applyBorder="1" applyAlignment="1">
      <alignment horizontal="center"/>
    </xf>
    <xf numFmtId="0" fontId="0" fillId="0" borderId="0" xfId="0" applyAlignment="1">
      <alignment/>
    </xf>
    <xf numFmtId="1" fontId="0" fillId="0" borderId="3" xfId="0" applyNumberFormat="1" applyFill="1" applyBorder="1" applyAlignment="1">
      <alignment horizontal="center"/>
    </xf>
    <xf numFmtId="1" fontId="0" fillId="0" borderId="7" xfId="0" applyNumberFormat="1" applyFill="1" applyBorder="1" applyAlignment="1">
      <alignment horizontal="center"/>
    </xf>
    <xf numFmtId="10" fontId="0" fillId="0" borderId="6" xfId="0" applyNumberFormat="1" applyFont="1" applyFill="1" applyBorder="1" applyAlignment="1">
      <alignment/>
    </xf>
    <xf numFmtId="174" fontId="0" fillId="0" borderId="0" xfId="0" applyNumberFormat="1" applyFont="1" applyFill="1" applyBorder="1" applyAlignment="1" applyProtection="1">
      <alignment horizontal="center"/>
      <protection/>
    </xf>
    <xf numFmtId="3" fontId="22" fillId="0" borderId="0" xfId="0" applyNumberFormat="1" applyFont="1" applyFill="1" applyBorder="1" applyAlignment="1" applyProtection="1">
      <alignment horizontal="center"/>
      <protection/>
    </xf>
    <xf numFmtId="0" fontId="3" fillId="4" borderId="48" xfId="0" applyFont="1" applyFill="1" applyBorder="1" applyAlignment="1">
      <alignment/>
    </xf>
    <xf numFmtId="174" fontId="3" fillId="4" borderId="49" xfId="0" applyNumberFormat="1" applyFont="1" applyFill="1" applyBorder="1" applyAlignment="1">
      <alignment horizontal="center"/>
    </xf>
    <xf numFmtId="174" fontId="3" fillId="4" borderId="50" xfId="0" applyNumberFormat="1" applyFont="1" applyFill="1" applyBorder="1" applyAlignment="1">
      <alignment horizontal="center"/>
    </xf>
    <xf numFmtId="0" fontId="10" fillId="0" borderId="51" xfId="0" applyFont="1" applyFill="1" applyBorder="1" applyAlignment="1">
      <alignment horizontal="left"/>
    </xf>
    <xf numFmtId="0" fontId="10" fillId="9" borderId="52" xfId="0" applyFont="1" applyFill="1" applyBorder="1" applyAlignment="1">
      <alignment horizontal="left"/>
    </xf>
    <xf numFmtId="0" fontId="10" fillId="9" borderId="53" xfId="0" applyFont="1" applyFill="1" applyBorder="1" applyAlignment="1">
      <alignment horizontal="left"/>
    </xf>
    <xf numFmtId="0" fontId="3" fillId="0" borderId="0" xfId="0" applyFont="1" applyAlignment="1" applyProtection="1">
      <alignment horizontal="center"/>
      <protection/>
    </xf>
    <xf numFmtId="0" fontId="0" fillId="6" borderId="54" xfId="0" applyFill="1" applyBorder="1" applyAlignment="1" quotePrefix="1">
      <alignment horizontal="center"/>
    </xf>
    <xf numFmtId="0" fontId="0" fillId="6" borderId="46" xfId="0" applyFill="1" applyBorder="1" applyAlignment="1" quotePrefix="1">
      <alignment horizontal="center"/>
    </xf>
    <xf numFmtId="0" fontId="0" fillId="6" borderId="55" xfId="0" applyFill="1" applyBorder="1" applyAlignment="1" quotePrefix="1">
      <alignment horizontal="center"/>
    </xf>
    <xf numFmtId="0" fontId="0" fillId="6" borderId="45" xfId="0" applyFill="1" applyBorder="1" applyAlignment="1">
      <alignment/>
    </xf>
    <xf numFmtId="0" fontId="0" fillId="6" borderId="56" xfId="0" applyFill="1" applyBorder="1" applyAlignment="1">
      <alignment/>
    </xf>
    <xf numFmtId="0" fontId="0" fillId="8" borderId="57" xfId="0" applyFont="1" applyFill="1" applyBorder="1" applyAlignment="1">
      <alignment horizontal="right"/>
    </xf>
    <xf numFmtId="0" fontId="0" fillId="8" borderId="58" xfId="0" applyFont="1" applyFill="1" applyBorder="1" applyAlignment="1">
      <alignment horizontal="right"/>
    </xf>
    <xf numFmtId="0" fontId="22" fillId="6" borderId="20" xfId="0" applyFont="1" applyFill="1" applyBorder="1" applyAlignment="1">
      <alignment/>
    </xf>
    <xf numFmtId="0" fontId="0" fillId="8" borderId="59" xfId="0" applyFont="1" applyFill="1" applyBorder="1" applyAlignment="1" quotePrefix="1">
      <alignment horizontal="right"/>
    </xf>
    <xf numFmtId="0" fontId="0" fillId="8" borderId="60" xfId="0" applyFont="1" applyFill="1" applyBorder="1" applyAlignment="1" quotePrefix="1">
      <alignment horizontal="right"/>
    </xf>
    <xf numFmtId="0" fontId="0" fillId="8" borderId="59" xfId="0" applyFont="1" applyFill="1" applyBorder="1" applyAlignment="1">
      <alignment horizontal="right"/>
    </xf>
    <xf numFmtId="0" fontId="0" fillId="8" borderId="60" xfId="0" applyFont="1" applyFill="1" applyBorder="1" applyAlignment="1">
      <alignment horizontal="right"/>
    </xf>
    <xf numFmtId="1" fontId="0" fillId="2" borderId="0" xfId="0" applyNumberFormat="1" applyFont="1" applyFill="1" applyBorder="1" applyAlignment="1" applyProtection="1">
      <alignment/>
      <protection locked="0"/>
    </xf>
    <xf numFmtId="1" fontId="0" fillId="2" borderId="61" xfId="0" applyNumberFormat="1" applyFont="1" applyFill="1" applyBorder="1" applyAlignment="1" applyProtection="1">
      <alignment/>
      <protection locked="0"/>
    </xf>
    <xf numFmtId="0" fontId="22" fillId="6" borderId="62" xfId="0" applyFont="1" applyFill="1" applyBorder="1" applyAlignment="1">
      <alignment/>
    </xf>
    <xf numFmtId="0" fontId="5" fillId="0" borderId="63" xfId="0" applyFont="1" applyBorder="1" applyAlignment="1">
      <alignment horizontal="center"/>
    </xf>
    <xf numFmtId="0" fontId="3" fillId="4" borderId="0" xfId="0" applyFont="1" applyFill="1" applyAlignment="1">
      <alignment horizontal="right"/>
    </xf>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xf>
    <xf numFmtId="178" fontId="0" fillId="0" borderId="0" xfId="0" applyNumberFormat="1" applyAlignment="1">
      <alignment horizontal="left"/>
    </xf>
    <xf numFmtId="0" fontId="0" fillId="0" borderId="0" xfId="0" applyAlignment="1">
      <alignment horizontal="left"/>
    </xf>
    <xf numFmtId="0" fontId="9" fillId="10" borderId="64" xfId="0" applyFont="1" applyFill="1" applyBorder="1" applyAlignment="1">
      <alignment horizontal="center"/>
    </xf>
    <xf numFmtId="0" fontId="9" fillId="10" borderId="63" xfId="0" applyFont="1" applyFill="1" applyBorder="1" applyAlignment="1">
      <alignment horizontal="center"/>
    </xf>
    <xf numFmtId="0" fontId="9" fillId="10" borderId="65" xfId="0" applyFont="1" applyFill="1" applyBorder="1" applyAlignment="1">
      <alignment horizontal="center"/>
    </xf>
    <xf numFmtId="0" fontId="7" fillId="10" borderId="58" xfId="0" applyFont="1" applyFill="1" applyBorder="1" applyAlignment="1">
      <alignment horizontal="center"/>
    </xf>
    <xf numFmtId="0" fontId="7" fillId="10" borderId="66" xfId="0" applyFont="1" applyFill="1" applyBorder="1" applyAlignment="1">
      <alignment horizontal="center"/>
    </xf>
    <xf numFmtId="0" fontId="7" fillId="10" borderId="67" xfId="0" applyFont="1" applyFill="1" applyBorder="1" applyAlignment="1">
      <alignment horizontal="center"/>
    </xf>
    <xf numFmtId="0" fontId="1" fillId="0" borderId="0" xfId="0" applyFont="1" applyAlignment="1">
      <alignment horizontal="right"/>
    </xf>
    <xf numFmtId="0" fontId="0" fillId="0" borderId="68" xfId="0" applyBorder="1" applyAlignment="1">
      <alignment horizontal="right"/>
    </xf>
    <xf numFmtId="0" fontId="0" fillId="0" borderId="0" xfId="0" applyBorder="1" applyAlignment="1">
      <alignment horizontal="right"/>
    </xf>
    <xf numFmtId="0" fontId="0" fillId="0" borderId="69" xfId="0" applyFill="1" applyBorder="1" applyAlignment="1">
      <alignment horizontal="right"/>
    </xf>
    <xf numFmtId="0" fontId="0" fillId="0" borderId="23" xfId="0" applyFill="1" applyBorder="1" applyAlignment="1">
      <alignment horizontal="right"/>
    </xf>
    <xf numFmtId="0" fontId="0" fillId="0" borderId="0" xfId="0" applyAlignment="1">
      <alignment horizontal="right"/>
    </xf>
    <xf numFmtId="0" fontId="5" fillId="0" borderId="69" xfId="0" applyFont="1" applyBorder="1" applyAlignment="1">
      <alignment horizontal="center"/>
    </xf>
    <xf numFmtId="0" fontId="5" fillId="0" borderId="23" xfId="0" applyFont="1" applyBorder="1" applyAlignment="1">
      <alignment horizontal="center"/>
    </xf>
    <xf numFmtId="0" fontId="5" fillId="0" borderId="70" xfId="0" applyFont="1" applyBorder="1" applyAlignment="1">
      <alignment horizontal="center"/>
    </xf>
    <xf numFmtId="0" fontId="5" fillId="0" borderId="71" xfId="0" applyFont="1" applyBorder="1" applyAlignment="1">
      <alignment horizontal="center"/>
    </xf>
    <xf numFmtId="0" fontId="5" fillId="0" borderId="72" xfId="0" applyFont="1" applyBorder="1" applyAlignment="1">
      <alignment horizontal="center"/>
    </xf>
    <xf numFmtId="0" fontId="2" fillId="8" borderId="64" xfId="0" applyFont="1" applyFill="1" applyBorder="1" applyAlignment="1">
      <alignment horizontal="center"/>
    </xf>
    <xf numFmtId="0" fontId="2" fillId="8" borderId="73" xfId="0" applyFont="1" applyFill="1" applyBorder="1" applyAlignment="1">
      <alignment horizontal="center"/>
    </xf>
    <xf numFmtId="0" fontId="2" fillId="8" borderId="63" xfId="0" applyFont="1" applyFill="1" applyBorder="1" applyAlignment="1">
      <alignment horizontal="center"/>
    </xf>
    <xf numFmtId="0" fontId="2" fillId="8" borderId="15" xfId="0" applyFont="1" applyFill="1" applyBorder="1" applyAlignment="1">
      <alignment horizontal="center"/>
    </xf>
    <xf numFmtId="0" fontId="5" fillId="0" borderId="0" xfId="0" applyFont="1" applyBorder="1" applyAlignment="1">
      <alignment horizontal="center"/>
    </xf>
    <xf numFmtId="0" fontId="2" fillId="8" borderId="74" xfId="0" applyFont="1" applyFill="1" applyBorder="1" applyAlignment="1">
      <alignment horizontal="center"/>
    </xf>
    <xf numFmtId="0" fontId="5" fillId="0" borderId="25" xfId="0" applyFont="1" applyBorder="1" applyAlignment="1">
      <alignment horizontal="center"/>
    </xf>
    <xf numFmtId="0" fontId="3" fillId="0" borderId="0" xfId="0" applyFont="1" applyAlignment="1">
      <alignment horizontal="right"/>
    </xf>
    <xf numFmtId="0" fontId="3" fillId="4" borderId="75" xfId="0" applyFont="1" applyFill="1" applyBorder="1" applyAlignment="1">
      <alignment horizontal="right"/>
    </xf>
    <xf numFmtId="0" fontId="5" fillId="4" borderId="20" xfId="0" applyFont="1" applyFill="1" applyBorder="1" applyAlignment="1">
      <alignment horizontal="right"/>
    </xf>
    <xf numFmtId="0" fontId="5" fillId="4" borderId="76" xfId="0" applyFont="1" applyFill="1" applyBorder="1" applyAlignment="1">
      <alignment horizontal="right"/>
    </xf>
    <xf numFmtId="0" fontId="5" fillId="4" borderId="77" xfId="0" applyFont="1" applyFill="1" applyBorder="1" applyAlignment="1">
      <alignment horizontal="right"/>
    </xf>
    <xf numFmtId="0" fontId="4" fillId="6" borderId="25" xfId="0" applyFont="1" applyFill="1" applyBorder="1" applyAlignment="1">
      <alignment horizontal="center"/>
    </xf>
    <xf numFmtId="0" fontId="4" fillId="6" borderId="78" xfId="0" applyFont="1" applyFill="1" applyBorder="1" applyAlignment="1">
      <alignment horizontal="center"/>
    </xf>
    <xf numFmtId="0" fontId="6" fillId="0" borderId="3" xfId="0" applyFont="1" applyBorder="1" applyAlignment="1">
      <alignment horizontal="left" wrapText="1"/>
    </xf>
    <xf numFmtId="0" fontId="0" fillId="0" borderId="45" xfId="0" applyBorder="1" applyAlignment="1">
      <alignment horizontal="left"/>
    </xf>
    <xf numFmtId="0" fontId="0" fillId="0" borderId="46" xfId="0" applyBorder="1" applyAlignment="1">
      <alignment horizontal="left"/>
    </xf>
    <xf numFmtId="0" fontId="3" fillId="8" borderId="79" xfId="0" applyFont="1" applyFill="1" applyBorder="1" applyAlignment="1">
      <alignment horizontal="center" wrapText="1"/>
    </xf>
    <xf numFmtId="0" fontId="3" fillId="8" borderId="80" xfId="0" applyFont="1" applyFill="1" applyBorder="1" applyAlignment="1">
      <alignment horizontal="center" wrapText="1"/>
    </xf>
    <xf numFmtId="0" fontId="0" fillId="0" borderId="3" xfId="0" applyFont="1" applyBorder="1" applyAlignment="1">
      <alignment horizontal="left" wrapText="1"/>
    </xf>
    <xf numFmtId="0" fontId="3" fillId="8" borderId="81" xfId="0" applyFont="1" applyFill="1" applyBorder="1" applyAlignment="1">
      <alignment horizontal="center" wrapText="1"/>
    </xf>
    <xf numFmtId="0" fontId="3" fillId="8" borderId="82" xfId="0" applyFont="1" applyFill="1" applyBorder="1" applyAlignment="1">
      <alignment horizontal="center" wrapText="1"/>
    </xf>
    <xf numFmtId="0" fontId="3" fillId="6" borderId="20" xfId="0" applyFont="1" applyFill="1" applyBorder="1" applyAlignment="1">
      <alignment horizontal="center"/>
    </xf>
    <xf numFmtId="0" fontId="3" fillId="6" borderId="76" xfId="0" applyFont="1" applyFill="1" applyBorder="1" applyAlignment="1">
      <alignment horizontal="center"/>
    </xf>
    <xf numFmtId="0" fontId="3" fillId="6" borderId="77" xfId="0" applyFont="1" applyFill="1" applyBorder="1" applyAlignment="1">
      <alignment horizontal="center"/>
    </xf>
    <xf numFmtId="0" fontId="3" fillId="8" borderId="83" xfId="0" applyFont="1" applyFill="1" applyBorder="1" applyAlignment="1">
      <alignment horizontal="center" wrapText="1"/>
    </xf>
    <xf numFmtId="0" fontId="3" fillId="8" borderId="84" xfId="0" applyFont="1" applyFill="1" applyBorder="1" applyAlignment="1">
      <alignment horizontal="center" wrapText="1"/>
    </xf>
    <xf numFmtId="0" fontId="3" fillId="8" borderId="85" xfId="0" applyFont="1" applyFill="1" applyBorder="1" applyAlignment="1">
      <alignment horizontal="center" wrapText="1"/>
    </xf>
    <xf numFmtId="0" fontId="0" fillId="8" borderId="25" xfId="0" applyFont="1" applyFill="1" applyBorder="1" applyAlignment="1">
      <alignment horizontal="left"/>
    </xf>
    <xf numFmtId="0" fontId="0" fillId="8" borderId="78" xfId="0" applyFont="1" applyFill="1" applyBorder="1" applyAlignment="1">
      <alignment horizontal="left"/>
    </xf>
    <xf numFmtId="0" fontId="0" fillId="8" borderId="0" xfId="0" applyFont="1" applyFill="1" applyBorder="1" applyAlignment="1">
      <alignment horizontal="left"/>
    </xf>
    <xf numFmtId="0" fontId="0" fillId="8" borderId="86" xfId="0" applyFont="1" applyFill="1" applyBorder="1" applyAlignment="1">
      <alignment horizontal="left"/>
    </xf>
    <xf numFmtId="0" fontId="0" fillId="8" borderId="61" xfId="0" applyFont="1" applyFill="1" applyBorder="1" applyAlignment="1">
      <alignment horizontal="left"/>
    </xf>
    <xf numFmtId="0" fontId="0" fillId="8" borderId="87" xfId="0" applyFont="1" applyFill="1" applyBorder="1" applyAlignment="1">
      <alignment horizontal="left"/>
    </xf>
    <xf numFmtId="0" fontId="3" fillId="6" borderId="76" xfId="0" applyFont="1" applyFill="1" applyBorder="1" applyAlignment="1">
      <alignment horizontal="left"/>
    </xf>
    <xf numFmtId="0" fontId="3" fillId="6" borderId="77" xfId="0" applyFont="1" applyFill="1" applyBorder="1" applyAlignment="1">
      <alignment horizontal="left"/>
    </xf>
    <xf numFmtId="0" fontId="3" fillId="8" borderId="88" xfId="0" applyFont="1" applyFill="1" applyBorder="1" applyAlignment="1">
      <alignment horizontal="center" wrapText="1"/>
    </xf>
    <xf numFmtId="0" fontId="3" fillId="8" borderId="89" xfId="0" applyFont="1" applyFill="1" applyBorder="1" applyAlignment="1">
      <alignment horizontal="center" wrapText="1"/>
    </xf>
    <xf numFmtId="0" fontId="0" fillId="8" borderId="59" xfId="0" applyFont="1" applyFill="1" applyBorder="1" applyAlignment="1">
      <alignment horizontal="center"/>
    </xf>
    <xf numFmtId="0" fontId="0" fillId="8" borderId="86" xfId="0" applyFont="1" applyFill="1" applyBorder="1" applyAlignment="1">
      <alignment horizontal="center"/>
    </xf>
    <xf numFmtId="0" fontId="0" fillId="8" borderId="60" xfId="0" applyFont="1" applyFill="1" applyBorder="1" applyAlignment="1">
      <alignment horizontal="center"/>
    </xf>
    <xf numFmtId="0" fontId="0" fillId="8" borderId="87" xfId="0" applyFont="1" applyFill="1" applyBorder="1" applyAlignment="1">
      <alignment horizontal="center"/>
    </xf>
    <xf numFmtId="0" fontId="4" fillId="6" borderId="63" xfId="0" applyFont="1" applyFill="1" applyBorder="1" applyAlignment="1">
      <alignment horizontal="center"/>
    </xf>
    <xf numFmtId="0" fontId="4" fillId="6" borderId="65" xfId="0" applyFont="1" applyFill="1" applyBorder="1" applyAlignment="1">
      <alignment horizontal="center"/>
    </xf>
    <xf numFmtId="0" fontId="0" fillId="8" borderId="66" xfId="0" applyFont="1" applyFill="1" applyBorder="1" applyAlignment="1">
      <alignment horizontal="left"/>
    </xf>
    <xf numFmtId="0" fontId="0" fillId="8" borderId="90" xfId="0" applyFont="1" applyFill="1" applyBorder="1" applyAlignment="1">
      <alignment horizontal="left"/>
    </xf>
    <xf numFmtId="0" fontId="0" fillId="8" borderId="75" xfId="0" applyFont="1" applyFill="1" applyBorder="1" applyAlignment="1">
      <alignment horizontal="center"/>
    </xf>
    <xf numFmtId="0" fontId="0" fillId="8" borderId="91" xfId="0" applyFont="1" applyFill="1" applyBorder="1" applyAlignment="1">
      <alignment horizontal="center"/>
    </xf>
    <xf numFmtId="0" fontId="0" fillId="8" borderId="67" xfId="0" applyFont="1" applyFill="1" applyBorder="1" applyAlignment="1">
      <alignment horizontal="center"/>
    </xf>
    <xf numFmtId="0" fontId="4" fillId="6" borderId="92" xfId="0" applyFont="1" applyFill="1" applyBorder="1" applyAlignment="1">
      <alignment horizontal="center"/>
    </xf>
    <xf numFmtId="0" fontId="4" fillId="6" borderId="93" xfId="0" applyFont="1" applyFill="1" applyBorder="1" applyAlignment="1">
      <alignment horizontal="center"/>
    </xf>
    <xf numFmtId="0" fontId="0" fillId="8" borderId="0" xfId="0" applyFont="1" applyFill="1" applyBorder="1" applyAlignment="1">
      <alignment horizontal="center"/>
    </xf>
    <xf numFmtId="0" fontId="0" fillId="8" borderId="61" xfId="0" applyFont="1" applyFill="1" applyBorder="1" applyAlignment="1">
      <alignment horizontal="center"/>
    </xf>
    <xf numFmtId="0" fontId="9" fillId="8" borderId="20" xfId="0" applyFont="1" applyFill="1" applyBorder="1" applyAlignment="1">
      <alignment horizontal="center"/>
    </xf>
    <xf numFmtId="0" fontId="9" fillId="8" borderId="76" xfId="0" applyFont="1" applyFill="1" applyBorder="1" applyAlignment="1">
      <alignment horizontal="center"/>
    </xf>
    <xf numFmtId="0" fontId="9" fillId="8" borderId="77" xfId="0" applyFont="1" applyFill="1" applyBorder="1" applyAlignment="1">
      <alignment horizontal="center"/>
    </xf>
    <xf numFmtId="10" fontId="3" fillId="0" borderId="51" xfId="0" applyNumberFormat="1" applyFont="1" applyFill="1" applyBorder="1" applyAlignment="1">
      <alignment horizontal="left" wrapText="1"/>
    </xf>
    <xf numFmtId="10" fontId="0" fillId="0" borderId="46" xfId="0" applyNumberFormat="1"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75" b="1" i="0" u="none" baseline="0">
                <a:latin typeface="Arial"/>
                <a:ea typeface="Arial"/>
                <a:cs typeface="Arial"/>
              </a:rPr>
              <a:t>NET REVENUE($/HL)</a:t>
            </a:r>
          </a:p>
        </c:rich>
      </c:tx>
      <c:layout>
        <c:manualLayout>
          <c:xMode val="factor"/>
          <c:yMode val="factor"/>
          <c:x val="0"/>
          <c:y val="-0.018"/>
        </c:manualLayout>
      </c:layout>
      <c:spPr>
        <a:noFill/>
        <a:ln>
          <a:noFill/>
        </a:ln>
      </c:spPr>
    </c:title>
    <c:view3D>
      <c:rotX val="15"/>
      <c:rotY val="20"/>
      <c:depthPercent val="100"/>
      <c:rAngAx val="1"/>
    </c:view3D>
    <c:plotArea>
      <c:layout>
        <c:manualLayout>
          <c:xMode val="edge"/>
          <c:yMode val="edge"/>
          <c:x val="0"/>
          <c:y val="0.1005"/>
          <c:w val="1"/>
          <c:h val="0.88925"/>
        </c:manualLayout>
      </c:layout>
      <c:bar3DChart>
        <c:barDir val="col"/>
        <c:grouping val="clustered"/>
        <c:varyColors val="0"/>
        <c:ser>
          <c:idx val="0"/>
          <c:order val="0"/>
          <c:tx>
            <c:strRef>
              <c:f>Scenarios!$B$29</c:f>
              <c:strCache>
                <c:ptCount val="1"/>
                <c:pt idx="0">
                  <c:v>Net Revenue (Domestic)</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pPr>
              </a:p>
            </c:txPr>
            <c:showLegendKey val="0"/>
            <c:showVal val="1"/>
            <c:showBubbleSize val="0"/>
            <c:showCatName val="0"/>
            <c:showSerName val="0"/>
            <c:showPercent val="0"/>
          </c:dLbls>
          <c:val>
            <c:numRef>
              <c:f>Scenarios!$C$29:$G$29</c:f>
              <c:numCache>
                <c:ptCount val="5"/>
                <c:pt idx="0">
                  <c:v>59.28197957643312</c:v>
                </c:pt>
                <c:pt idx="1">
                  <c:v>0</c:v>
                </c:pt>
                <c:pt idx="2">
                  <c:v>0</c:v>
                </c:pt>
                <c:pt idx="3">
                  <c:v>0</c:v>
                </c:pt>
                <c:pt idx="4">
                  <c:v>0</c:v>
                </c:pt>
              </c:numCache>
            </c:numRef>
          </c:val>
          <c:shape val="box"/>
        </c:ser>
        <c:ser>
          <c:idx val="1"/>
          <c:order val="1"/>
          <c:tx>
            <c:strRef>
              <c:f>Scenarios!$B$32</c:f>
              <c:strCache>
                <c:ptCount val="1"/>
                <c:pt idx="0">
                  <c:v>Net Revenue (Over Quota)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a:defRPr lang="en-US" cap="none" sz="1000" b="1" i="0" u="none" baseline="0"/>
                  </a:pPr>
                </a:p>
              </c:txPr>
              <c:numFmt formatCode="General" sourceLinked="1"/>
              <c:showLegendKey val="0"/>
              <c:showVal val="1"/>
              <c:showBubbleSize val="0"/>
              <c:showCatName val="0"/>
              <c:showSerName val="0"/>
              <c:showPercent val="0"/>
            </c:dLbl>
            <c:numFmt formatCode="General" sourceLinked="1"/>
            <c:txPr>
              <a:bodyPr vert="horz" rot="0"/>
              <a:lstStyle/>
              <a:p>
                <a:pPr algn="ctr">
                  <a:defRPr lang="en-US" cap="none" sz="1000" b="1" i="0" u="none" baseline="0"/>
                </a:pPr>
              </a:p>
            </c:txPr>
            <c:showLegendKey val="0"/>
            <c:showVal val="1"/>
            <c:showBubbleSize val="0"/>
            <c:showCatName val="0"/>
            <c:showSerName val="0"/>
            <c:showPercent val="0"/>
          </c:dLbls>
          <c:val>
            <c:numRef>
              <c:f>Scenarios!$C$32:$G$32</c:f>
              <c:numCache>
                <c:ptCount val="5"/>
                <c:pt idx="0">
                  <c:v>0</c:v>
                </c:pt>
                <c:pt idx="1">
                  <c:v>0</c:v>
                </c:pt>
                <c:pt idx="2">
                  <c:v>0</c:v>
                </c:pt>
                <c:pt idx="3">
                  <c:v>0</c:v>
                </c:pt>
                <c:pt idx="4">
                  <c:v>0</c:v>
                </c:pt>
              </c:numCache>
            </c:numRef>
          </c:val>
          <c:shape val="box"/>
        </c:ser>
        <c:shape val="box"/>
        <c:axId val="21628358"/>
        <c:axId val="60437495"/>
      </c:bar3DChart>
      <c:catAx>
        <c:axId val="21628358"/>
        <c:scaling>
          <c:orientation val="minMax"/>
        </c:scaling>
        <c:axPos val="b"/>
        <c:title>
          <c:tx>
            <c:rich>
              <a:bodyPr vert="horz" rot="0" anchor="ctr"/>
              <a:lstStyle/>
              <a:p>
                <a:pPr algn="ctr">
                  <a:defRPr/>
                </a:pPr>
                <a:r>
                  <a:rPr lang="en-US" cap="none" sz="2150" b="1" i="0" u="none" baseline="0">
                    <a:latin typeface="Arial"/>
                    <a:ea typeface="Arial"/>
                    <a:cs typeface="Arial"/>
                  </a:rPr>
                  <a:t>SCENARIOS</a:t>
                </a:r>
              </a:p>
            </c:rich>
          </c:tx>
          <c:layout>
            <c:manualLayout>
              <c:xMode val="factor"/>
              <c:yMode val="factor"/>
              <c:x val="-0.0325"/>
              <c:y val="-0.00775"/>
            </c:manualLayout>
          </c:layout>
          <c:overlay val="0"/>
          <c:spPr>
            <a:noFill/>
            <a:ln>
              <a:noFill/>
            </a:ln>
          </c:spPr>
        </c:title>
        <c:majorGridlines/>
        <c:delete val="0"/>
        <c:numFmt formatCode="General" sourceLinked="1"/>
        <c:majorTickMark val="out"/>
        <c:minorTickMark val="none"/>
        <c:tickLblPos val="low"/>
        <c:crossAx val="60437495"/>
        <c:crosses val="autoZero"/>
        <c:auto val="1"/>
        <c:lblOffset val="100"/>
        <c:noMultiLvlLbl val="0"/>
      </c:catAx>
      <c:valAx>
        <c:axId val="60437495"/>
        <c:scaling>
          <c:orientation val="minMax"/>
          <c:max val="80"/>
        </c:scaling>
        <c:axPos val="l"/>
        <c:title>
          <c:tx>
            <c:rich>
              <a:bodyPr vert="horz" rot="0" anchor="ctr"/>
              <a:lstStyle/>
              <a:p>
                <a:pPr algn="ctr">
                  <a:defRPr/>
                </a:pPr>
                <a:r>
                  <a:rPr lang="en-US" cap="none" sz="2150" b="1" i="0" u="none" baseline="0">
                    <a:latin typeface="Arial"/>
                    <a:ea typeface="Arial"/>
                    <a:cs typeface="Arial"/>
                  </a:rPr>
                  <a:t>PRICE PER HL</a:t>
                </a:r>
              </a:p>
            </c:rich>
          </c:tx>
          <c:layout>
            <c:manualLayout>
              <c:xMode val="factor"/>
              <c:yMode val="factor"/>
              <c:x val="-0.01375"/>
              <c:y val="-0.017"/>
            </c:manualLayout>
          </c:layout>
          <c:overlay val="0"/>
          <c:spPr>
            <a:noFill/>
            <a:ln>
              <a:noFill/>
            </a:ln>
          </c:spPr>
        </c:title>
        <c:majorGridlines/>
        <c:delete val="0"/>
        <c:numFmt formatCode="&quot;$&quot;#,##0" sourceLinked="0"/>
        <c:majorTickMark val="out"/>
        <c:minorTickMark val="none"/>
        <c:tickLblPos val="nextTo"/>
        <c:crossAx val="21628358"/>
        <c:crossesAt val="1"/>
        <c:crossBetween val="between"/>
        <c:dispUnits/>
        <c:majorUnit val="10"/>
        <c:minorUnit val="5"/>
      </c:valAx>
      <c:spPr>
        <a:noFill/>
        <a:ln>
          <a:noFill/>
        </a:ln>
      </c:spPr>
    </c:plotArea>
    <c:legend>
      <c:legendPos val="r"/>
      <c:layout>
        <c:manualLayout>
          <c:xMode val="edge"/>
          <c:yMode val="edge"/>
          <c:x val="0.02425"/>
          <c:y val="0.8785"/>
          <c:w val="0.353"/>
          <c:h val="0.10775"/>
        </c:manualLayout>
      </c:layout>
      <c:overlay val="0"/>
      <c:txPr>
        <a:bodyPr vert="horz" rot="0"/>
        <a:lstStyle/>
        <a:p>
          <a:pPr>
            <a:defRPr lang="en-US" cap="none" sz="145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latin typeface="Arial"/>
                <a:ea typeface="Arial"/>
                <a:cs typeface="Arial"/>
              </a:rPr>
              <a:t>INCOME OVER FEED COST (IOF) - $/HL</a:t>
            </a:r>
          </a:p>
        </c:rich>
      </c:tx>
      <c:layout>
        <c:manualLayout>
          <c:xMode val="factor"/>
          <c:yMode val="factor"/>
          <c:x val="0.057"/>
          <c:y val="-0.01875"/>
        </c:manualLayout>
      </c:layout>
      <c:spPr>
        <a:noFill/>
        <a:ln>
          <a:noFill/>
        </a:ln>
      </c:spPr>
    </c:title>
    <c:view3D>
      <c:rotX val="15"/>
      <c:rotY val="20"/>
      <c:depthPercent val="100"/>
      <c:rAngAx val="1"/>
    </c:view3D>
    <c:plotArea>
      <c:layout>
        <c:manualLayout>
          <c:xMode val="edge"/>
          <c:yMode val="edge"/>
          <c:x val="0.00175"/>
          <c:y val="0.146"/>
          <c:w val="1"/>
          <c:h val="0.8185"/>
        </c:manualLayout>
      </c:layout>
      <c:bar3DChart>
        <c:barDir val="col"/>
        <c:grouping val="clustered"/>
        <c:varyColors val="0"/>
        <c:ser>
          <c:idx val="1"/>
          <c:order val="0"/>
          <c:tx>
            <c:strRef>
              <c:f>Scenarios!$B$41</c:f>
              <c:strCache>
                <c:ptCount val="1"/>
                <c:pt idx="0">
                  <c:v>Income Over Feed Cost (IOF)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rtl="1">
                    <a:defRPr lang="en-US" cap="none" sz="975"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75"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75"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75"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7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975" b="1" i="0" u="none" baseline="0"/>
                </a:pPr>
              </a:p>
            </c:txPr>
            <c:showLegendKey val="0"/>
            <c:showVal val="1"/>
            <c:showBubbleSize val="0"/>
            <c:showCatName val="0"/>
            <c:showSerName val="0"/>
            <c:showPercent val="0"/>
          </c:dLbls>
          <c:val>
            <c:numRef>
              <c:f>Scenarios!$C$41:$G$41</c:f>
              <c:numCache>
                <c:ptCount val="5"/>
                <c:pt idx="0">
                  <c:v>47.798005217458766</c:v>
                </c:pt>
                <c:pt idx="1">
                  <c:v>0</c:v>
                </c:pt>
                <c:pt idx="2">
                  <c:v>0</c:v>
                </c:pt>
                <c:pt idx="3">
                  <c:v>0</c:v>
                </c:pt>
                <c:pt idx="4">
                  <c:v>0</c:v>
                </c:pt>
              </c:numCache>
            </c:numRef>
          </c:val>
          <c:shape val="box"/>
        </c:ser>
        <c:shape val="box"/>
        <c:axId val="7066544"/>
        <c:axId val="63598897"/>
      </c:bar3DChart>
      <c:catAx>
        <c:axId val="7066544"/>
        <c:scaling>
          <c:orientation val="minMax"/>
        </c:scaling>
        <c:axPos val="b"/>
        <c:title>
          <c:tx>
            <c:rich>
              <a:bodyPr vert="horz" rot="0" anchor="ctr"/>
              <a:lstStyle/>
              <a:p>
                <a:pPr algn="ctr">
                  <a:defRPr/>
                </a:pPr>
                <a:r>
                  <a:rPr lang="en-US" cap="none" sz="2050" b="1" i="0" u="none" baseline="0">
                    <a:latin typeface="Arial"/>
                    <a:ea typeface="Arial"/>
                    <a:cs typeface="Arial"/>
                  </a:rPr>
                  <a:t>SCENARIOS</a:t>
                </a:r>
              </a:p>
            </c:rich>
          </c:tx>
          <c:layout/>
          <c:overlay val="0"/>
          <c:spPr>
            <a:noFill/>
            <a:ln>
              <a:noFill/>
            </a:ln>
          </c:spPr>
        </c:title>
        <c:majorGridlines/>
        <c:delete val="0"/>
        <c:numFmt formatCode="General" sourceLinked="1"/>
        <c:majorTickMark val="out"/>
        <c:minorTickMark val="none"/>
        <c:tickLblPos val="low"/>
        <c:crossAx val="63598897"/>
        <c:crosses val="autoZero"/>
        <c:auto val="1"/>
        <c:lblOffset val="100"/>
        <c:noMultiLvlLbl val="0"/>
      </c:catAx>
      <c:valAx>
        <c:axId val="63598897"/>
        <c:scaling>
          <c:orientation val="minMax"/>
        </c:scaling>
        <c:axPos val="l"/>
        <c:title>
          <c:tx>
            <c:rich>
              <a:bodyPr vert="horz" rot="-60000"/>
              <a:lstStyle/>
              <a:p>
                <a:pPr algn="ctr">
                  <a:defRPr/>
                </a:pPr>
                <a:r>
                  <a:rPr lang="en-US" cap="none" sz="1750" b="1" i="0" u="none" baseline="0">
                    <a:latin typeface="Arial"/>
                    <a:ea typeface="Arial"/>
                    <a:cs typeface="Arial"/>
                  </a:rPr>
                  <a:t>$/HL</a:t>
                </a:r>
              </a:p>
            </c:rich>
          </c:tx>
          <c:layout>
            <c:manualLayout>
              <c:xMode val="factor"/>
              <c:yMode val="factor"/>
              <c:x val="0.08925"/>
              <c:y val="-0.371"/>
            </c:manualLayout>
          </c:layout>
          <c:overlay val="0"/>
          <c:spPr>
            <a:noFill/>
            <a:ln>
              <a:noFill/>
            </a:ln>
          </c:spPr>
        </c:title>
        <c:majorGridlines/>
        <c:delete val="0"/>
        <c:numFmt formatCode="&quot;$&quot;#,##0" sourceLinked="0"/>
        <c:majorTickMark val="out"/>
        <c:minorTickMark val="none"/>
        <c:tickLblPos val="nextTo"/>
        <c:crossAx val="7066544"/>
        <c:crossesAt val="1"/>
        <c:crossBetween val="between"/>
        <c:dispUnits/>
        <c:majorUnit val="10"/>
        <c:minorUnit val="5"/>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INCOME OVER FEED COST (IOF)   $/Cow/Day
</a:t>
            </a:r>
          </a:p>
        </c:rich>
      </c:tx>
      <c:layout/>
      <c:spPr>
        <a:noFill/>
        <a:ln>
          <a:noFill/>
        </a:ln>
      </c:spPr>
    </c:title>
    <c:view3D>
      <c:rotX val="15"/>
      <c:rotY val="20"/>
      <c:depthPercent val="100"/>
      <c:rAngAx val="1"/>
    </c:view3D>
    <c:plotArea>
      <c:layout>
        <c:manualLayout>
          <c:xMode val="edge"/>
          <c:yMode val="edge"/>
          <c:x val="0"/>
          <c:y val="0.165"/>
          <c:w val="0.987"/>
          <c:h val="0.77425"/>
        </c:manualLayout>
      </c:layout>
      <c:bar3DChart>
        <c:barDir val="col"/>
        <c:grouping val="clustered"/>
        <c:varyColors val="0"/>
        <c:ser>
          <c:idx val="1"/>
          <c:order val="0"/>
          <c:tx>
            <c:strRef>
              <c:f>Scenarios!$B$46</c:f>
              <c:strCache>
                <c:ptCount val="1"/>
                <c:pt idx="0">
                  <c:v>Income Over Feed Cost (IOF)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rtl="1">
                    <a:defRPr lang="en-US" cap="none" sz="975"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75"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75"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75"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7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975" b="1" i="0" u="none" baseline="0"/>
                </a:pPr>
              </a:p>
            </c:txPr>
            <c:showLegendKey val="0"/>
            <c:showVal val="1"/>
            <c:showBubbleSize val="0"/>
            <c:showCatName val="0"/>
            <c:showSerName val="0"/>
            <c:showPercent val="0"/>
          </c:dLbls>
          <c:val>
            <c:numRef>
              <c:f>Scenarios!$C$46:$G$46</c:f>
              <c:numCache>
                <c:ptCount val="5"/>
                <c:pt idx="0">
                  <c:v>13.790494346937328</c:v>
                </c:pt>
                <c:pt idx="1">
                  <c:v>0</c:v>
                </c:pt>
                <c:pt idx="2">
                  <c:v>0</c:v>
                </c:pt>
                <c:pt idx="3">
                  <c:v>0</c:v>
                </c:pt>
                <c:pt idx="4">
                  <c:v>0</c:v>
                </c:pt>
              </c:numCache>
            </c:numRef>
          </c:val>
          <c:shape val="box"/>
        </c:ser>
        <c:shape val="box"/>
        <c:axId val="35519162"/>
        <c:axId val="51237003"/>
      </c:bar3DChart>
      <c:catAx>
        <c:axId val="35519162"/>
        <c:scaling>
          <c:orientation val="minMax"/>
        </c:scaling>
        <c:axPos val="b"/>
        <c:title>
          <c:tx>
            <c:rich>
              <a:bodyPr vert="horz" rot="0" anchor="ctr"/>
              <a:lstStyle/>
              <a:p>
                <a:pPr algn="ctr">
                  <a:defRPr/>
                </a:pPr>
                <a:r>
                  <a:rPr lang="en-US" cap="none" sz="2225" b="1" i="0" u="none" baseline="0">
                    <a:latin typeface="Arial"/>
                    <a:ea typeface="Arial"/>
                    <a:cs typeface="Arial"/>
                  </a:rPr>
                  <a:t>SCENARIOS</a:t>
                </a:r>
              </a:p>
            </c:rich>
          </c:tx>
          <c:layout>
            <c:manualLayout>
              <c:xMode val="factor"/>
              <c:yMode val="factor"/>
              <c:x val="-0.008"/>
              <c:y val="0.18425"/>
            </c:manualLayout>
          </c:layout>
          <c:overlay val="0"/>
          <c:spPr>
            <a:noFill/>
            <a:ln>
              <a:noFill/>
            </a:ln>
          </c:spPr>
        </c:title>
        <c:majorGridlines/>
        <c:delete val="0"/>
        <c:numFmt formatCode="General" sourceLinked="1"/>
        <c:majorTickMark val="out"/>
        <c:minorTickMark val="none"/>
        <c:tickLblPos val="low"/>
        <c:crossAx val="51237003"/>
        <c:crosses val="autoZero"/>
        <c:auto val="1"/>
        <c:lblOffset val="100"/>
        <c:noMultiLvlLbl val="0"/>
      </c:catAx>
      <c:valAx>
        <c:axId val="51237003"/>
        <c:scaling>
          <c:orientation val="minMax"/>
        </c:scaling>
        <c:axPos val="l"/>
        <c:title>
          <c:tx>
            <c:rich>
              <a:bodyPr vert="horz" rot="-60000"/>
              <a:lstStyle/>
              <a:p>
                <a:pPr algn="ctr">
                  <a:defRPr/>
                </a:pPr>
                <a:r>
                  <a:rPr lang="en-US" cap="none" sz="1750" b="1" i="0" u="none" baseline="0">
                    <a:latin typeface="Arial"/>
                    <a:ea typeface="Arial"/>
                    <a:cs typeface="Arial"/>
                  </a:rPr>
                  <a:t>$/Cow/Day</a:t>
                </a:r>
              </a:p>
            </c:rich>
          </c:tx>
          <c:layout>
            <c:manualLayout>
              <c:xMode val="factor"/>
              <c:yMode val="factor"/>
              <c:x val="0.10025"/>
              <c:y val="-0.32325"/>
            </c:manualLayout>
          </c:layout>
          <c:overlay val="0"/>
          <c:spPr>
            <a:noFill/>
            <a:ln>
              <a:noFill/>
            </a:ln>
          </c:spPr>
        </c:title>
        <c:majorGridlines/>
        <c:delete val="0"/>
        <c:numFmt formatCode="&quot;$&quot;#,##0" sourceLinked="0"/>
        <c:majorTickMark val="out"/>
        <c:minorTickMark val="none"/>
        <c:tickLblPos val="nextTo"/>
        <c:crossAx val="35519162"/>
        <c:crossesAt val="1"/>
        <c:crossBetween val="between"/>
        <c:dispUnits/>
        <c:majorUnit val="2"/>
        <c:minorUnit val="1"/>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85725</xdr:rowOff>
    </xdr:from>
    <xdr:ext cx="6038850" cy="8439150"/>
    <xdr:sp>
      <xdr:nvSpPr>
        <xdr:cNvPr id="1" name="TextBox 1"/>
        <xdr:cNvSpPr txBox="1">
          <a:spLocks noChangeArrowheads="1"/>
        </xdr:cNvSpPr>
      </xdr:nvSpPr>
      <xdr:spPr>
        <a:xfrm>
          <a:off x="19050" y="85725"/>
          <a:ext cx="6038850" cy="8439150"/>
        </a:xfrm>
        <a:prstGeom prst="rect">
          <a:avLst/>
        </a:prstGeom>
        <a:solidFill>
          <a:srgbClr val="00CC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MANITOBA MILK REVENUE ANALYZER</a:t>
          </a:r>
          <a:r>
            <a:rPr lang="en-US" cap="none" sz="1000" b="0" i="0" u="none" baseline="0">
              <a:latin typeface="Arial"/>
              <a:ea typeface="Arial"/>
              <a:cs typeface="Arial"/>
            </a:rPr>
            <a:t>
</a:t>
          </a:r>
          <a:r>
            <a:rPr lang="en-US" cap="none" sz="1400" b="1" i="0" u="none" baseline="0">
              <a:latin typeface="Arial"/>
              <a:ea typeface="Arial"/>
              <a:cs typeface="Arial"/>
            </a:rPr>
            <a:t>(Version 2003.01)</a:t>
          </a:r>
          <a:r>
            <a:rPr lang="en-US" cap="none" sz="1000" b="0" i="0" u="none" baseline="0">
              <a:latin typeface="Arial"/>
              <a:ea typeface="Arial"/>
              <a:cs typeface="Arial"/>
            </a:rPr>
            <a:t>
</a:t>
          </a:r>
          <a:r>
            <a:rPr lang="en-US" cap="none" sz="1400" b="1" i="0" u="none" baseline="0">
              <a:latin typeface="Arial"/>
              <a:ea typeface="Arial"/>
              <a:cs typeface="Arial"/>
            </a:rPr>
            <a:t>Developed by:
</a:t>
          </a:r>
          <a:r>
            <a:rPr lang="en-US" cap="none" sz="1000" b="0" i="0" u="none" baseline="0">
              <a:latin typeface="Arial"/>
              <a:ea typeface="Arial"/>
              <a:cs typeface="Arial"/>
            </a:rPr>
            <a:t>
</a:t>
          </a:r>
          <a:r>
            <a:rPr lang="en-US" cap="none" sz="1400" b="1" i="0" u="none" baseline="0">
              <a:latin typeface="Arial"/>
              <a:ea typeface="Arial"/>
              <a:cs typeface="Arial"/>
            </a:rPr>
            <a:t>January 15, 2003 </a:t>
          </a:r>
          <a:r>
            <a:rPr lang="en-US" cap="none" sz="1000" b="0" i="0" u="none" baseline="0">
              <a:latin typeface="Arial"/>
              <a:ea typeface="Arial"/>
              <a:cs typeface="Arial"/>
            </a:rPr>
            <a:t>
</a:t>
          </a:r>
          <a:r>
            <a:rPr lang="en-US" cap="none" sz="1400" b="1" i="0" u="none" baseline="0">
              <a:latin typeface="Arial"/>
              <a:ea typeface="Arial"/>
              <a:cs typeface="Arial"/>
            </a:rPr>
            <a:t>Contact Information:</a:t>
          </a:r>
          <a:r>
            <a:rPr lang="en-US" cap="none" sz="1000" b="0" i="0" u="none" baseline="0">
              <a:latin typeface="Arial"/>
              <a:ea typeface="Arial"/>
              <a:cs typeface="Arial"/>
            </a:rPr>
            <a:t>
</a:t>
          </a:r>
        </a:p>
      </xdr:txBody>
    </xdr:sp>
    <xdr:clientData/>
  </xdr:oneCellAnchor>
  <xdr:twoCellAnchor>
    <xdr:from>
      <xdr:col>0</xdr:col>
      <xdr:colOff>247650</xdr:colOff>
      <xdr:row>40</xdr:row>
      <xdr:rowOff>142875</xdr:rowOff>
    </xdr:from>
    <xdr:to>
      <xdr:col>9</xdr:col>
      <xdr:colOff>342900</xdr:colOff>
      <xdr:row>51</xdr:row>
      <xdr:rowOff>19050</xdr:rowOff>
    </xdr:to>
    <xdr:sp>
      <xdr:nvSpPr>
        <xdr:cNvPr id="2" name="TextBox 22"/>
        <xdr:cNvSpPr txBox="1">
          <a:spLocks noChangeArrowheads="1"/>
        </xdr:cNvSpPr>
      </xdr:nvSpPr>
      <xdr:spPr>
        <a:xfrm>
          <a:off x="247650" y="6619875"/>
          <a:ext cx="5581650"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Manitoba Milk Producers (MMP)                  Manitoba Agriculture &amp; Food (MAF)
36 Scurfield Blvd.                                             204-545 University Crescent
Winnipeg MB                                                     Winnipeg MB                                            
R3C 2K3                                                              R3T 5S6       
Tel: (204) 488-2097  (Ext. 229)                       Tel: (204) 945-7670
Fax: (204) 488-4772                                         Fax: (204) 945-4327</a:t>
          </a:r>
        </a:p>
      </xdr:txBody>
    </xdr:sp>
    <xdr:clientData/>
  </xdr:twoCellAnchor>
  <xdr:twoCellAnchor>
    <xdr:from>
      <xdr:col>5</xdr:col>
      <xdr:colOff>19050</xdr:colOff>
      <xdr:row>20</xdr:row>
      <xdr:rowOff>66675</xdr:rowOff>
    </xdr:from>
    <xdr:to>
      <xdr:col>9</xdr:col>
      <xdr:colOff>409575</xdr:colOff>
      <xdr:row>27</xdr:row>
      <xdr:rowOff>152400</xdr:rowOff>
    </xdr:to>
    <xdr:pic>
      <xdr:nvPicPr>
        <xdr:cNvPr id="3" name="Picture 23"/>
        <xdr:cNvPicPr preferRelativeResize="1">
          <a:picLocks noChangeAspect="1"/>
        </xdr:cNvPicPr>
      </xdr:nvPicPr>
      <xdr:blipFill>
        <a:blip r:embed="rId1"/>
        <a:stretch>
          <a:fillRect/>
        </a:stretch>
      </xdr:blipFill>
      <xdr:spPr>
        <a:xfrm>
          <a:off x="3067050" y="3305175"/>
          <a:ext cx="2828925" cy="12192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46</xdr:row>
      <xdr:rowOff>47625</xdr:rowOff>
    </xdr:from>
    <xdr:ext cx="6343650" cy="5295900"/>
    <xdr:sp>
      <xdr:nvSpPr>
        <xdr:cNvPr id="1" name="TextBox 2"/>
        <xdr:cNvSpPr txBox="1">
          <a:spLocks noChangeArrowheads="1"/>
        </xdr:cNvSpPr>
      </xdr:nvSpPr>
      <xdr:spPr>
        <a:xfrm>
          <a:off x="0" y="7248525"/>
          <a:ext cx="6343650" cy="5295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The Manitoba Milk Revenue Analyzer (version 2003.01) is an Excel97 program that was jointly developed by Manitoba Milk Producers (MMP) and Manitoba Agriculture and Food (MAF). This Program incorporates current quota policies of MMP and permits easy cross-referencing of figures with those from a producer's monthly milk cheque statement.
The Program works by entering values in the calculation spreadsheet </a:t>
          </a:r>
          <a:r>
            <a:rPr lang="en-US" cap="none" sz="1000" b="1" i="0" u="none" baseline="0">
              <a:latin typeface="Arial"/>
              <a:ea typeface="Arial"/>
              <a:cs typeface="Arial"/>
            </a:rPr>
            <a:t>(C1 to C5)</a:t>
          </a:r>
          <a:r>
            <a:rPr lang="en-US" cap="none" sz="1000" b="0" i="0" u="none" baseline="0">
              <a:latin typeface="Arial"/>
              <a:ea typeface="Arial"/>
              <a:cs typeface="Arial"/>
            </a:rPr>
            <a:t> for different variables of interest to the user.  These include: kilograms quota; litres shipped; cover-off quota; unused quota credits; milk composition; milk component prices; and deductions for domestic and over-quota milk. To generate figures for feed cost of production ($/HL and $/Cow/Day), data for number of cows milking, daily feed amounts fed and feed costs must be entered in the feed spreadsheets </a:t>
          </a:r>
          <a:r>
            <a:rPr lang="en-US" cap="none" sz="1000" b="1" i="0" u="none" baseline="0">
              <a:latin typeface="Arial"/>
              <a:ea typeface="Arial"/>
              <a:cs typeface="Arial"/>
            </a:rPr>
            <a:t>(F1 to F5)</a:t>
          </a:r>
          <a:r>
            <a:rPr lang="en-US" cap="none" sz="1000" b="0" i="0" u="none" baseline="0">
              <a:latin typeface="Arial"/>
              <a:ea typeface="Arial"/>
              <a:cs typeface="Arial"/>
            </a:rPr>
            <a:t>. Once the desired values have been inputted, the Program immediately calculates the impact on Net Revenues and Income Over Feed Cost (IOF).
Built into the Program is a </a:t>
          </a:r>
          <a:r>
            <a:rPr lang="en-US" cap="none" sz="1000" b="1" i="0" u="none" baseline="0">
              <a:latin typeface="Arial"/>
              <a:ea typeface="Arial"/>
              <a:cs typeface="Arial"/>
            </a:rPr>
            <a:t>Scenario Worksheet</a:t>
          </a:r>
          <a:r>
            <a:rPr lang="en-US" cap="none" sz="1000" b="0" i="0" u="none" baseline="0">
              <a:latin typeface="Arial"/>
              <a:ea typeface="Arial"/>
              <a:cs typeface="Arial"/>
            </a:rPr>
            <a:t> that summarizes up to 5 different production/quota/herd management scenarios. This worksheet permits the user to compare scenarios in terms of net revenue (payment) $$$, net revenue (domestic) $/HL, net revenue (over-quota) $/HL, net revenue (combined) $/HL, and IOF cost expressed in terms of $/HL and $/Cow/Day. Graphical representation of scenario comparisons for net revenues and IOF are also available.
Upgrades to the Program will coincide with changes in MMP quota policies. Program users are advised to contact Bruce Grewar, Producer Relations at MMP (204) 488-2097 or Tom Droppo, Manitoba Dairy Specialist at MAF (204) 945-7670 to ensure that they have the latest version of the Program.
</a:t>
          </a:r>
          <a:r>
            <a:rPr lang="en-US" cap="none" sz="1000" b="1" i="0" u="none" baseline="0">
              <a:latin typeface="Arial"/>
              <a:ea typeface="Arial"/>
              <a:cs typeface="Arial"/>
            </a:rPr>
            <a:t>DISCLAIMER:  MPP and MAF will not be held liable for losses or damages incurred by any user of this program. Prior to making major decisions based on outputs from this program, please check all calculations for accuracy and seek a professional second opinion.</a:t>
          </a:r>
          <a:r>
            <a:rPr lang="en-US" cap="none" sz="1000" b="0" i="0" u="none" baseline="0">
              <a:latin typeface="Arial"/>
              <a:ea typeface="Arial"/>
              <a:cs typeface="Arial"/>
            </a:rPr>
            <a:t>
</a:t>
          </a:r>
        </a:p>
      </xdr:txBody>
    </xdr:sp>
    <xdr:clientData/>
  </xdr:oneCellAnchor>
  <xdr:twoCellAnchor>
    <xdr:from>
      <xdr:col>0</xdr:col>
      <xdr:colOff>76200</xdr:colOff>
      <xdr:row>46</xdr:row>
      <xdr:rowOff>123825</xdr:rowOff>
    </xdr:from>
    <xdr:to>
      <xdr:col>8</xdr:col>
      <xdr:colOff>314325</xdr:colOff>
      <xdr:row>48</xdr:row>
      <xdr:rowOff>95250</xdr:rowOff>
    </xdr:to>
    <xdr:sp>
      <xdr:nvSpPr>
        <xdr:cNvPr id="2" name="TextBox 3"/>
        <xdr:cNvSpPr txBox="1">
          <a:spLocks noChangeArrowheads="1"/>
        </xdr:cNvSpPr>
      </xdr:nvSpPr>
      <xdr:spPr>
        <a:xfrm>
          <a:off x="76200" y="7324725"/>
          <a:ext cx="6096000" cy="295275"/>
        </a:xfrm>
        <a:prstGeom prst="rect">
          <a:avLst/>
        </a:prstGeom>
        <a:solidFill>
          <a:srgbClr val="00CCFF"/>
        </a:solidFill>
        <a:ln w="9525"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MANITOBA MILK REVENUE ANALYZER (Version 2003.01)</a:t>
          </a:r>
          <a:r>
            <a:rPr lang="en-US" cap="none" sz="1600" b="1" i="0" u="none" baseline="0">
              <a:latin typeface="Arial"/>
              <a:ea typeface="Arial"/>
              <a:cs typeface="Arial"/>
            </a:rPr>
            <a:t>
</a:t>
          </a:r>
        </a:p>
      </xdr:txBody>
    </xdr:sp>
    <xdr:clientData/>
  </xdr:twoCellAnchor>
  <xdr:oneCellAnchor>
    <xdr:from>
      <xdr:col>2</xdr:col>
      <xdr:colOff>323850</xdr:colOff>
      <xdr:row>49</xdr:row>
      <xdr:rowOff>133350</xdr:rowOff>
    </xdr:from>
    <xdr:ext cx="1943100" cy="190500"/>
    <xdr:sp>
      <xdr:nvSpPr>
        <xdr:cNvPr id="3" name="TextBox 4"/>
        <xdr:cNvSpPr txBox="1">
          <a:spLocks noChangeArrowheads="1"/>
        </xdr:cNvSpPr>
      </xdr:nvSpPr>
      <xdr:spPr>
        <a:xfrm>
          <a:off x="2181225" y="7820025"/>
          <a:ext cx="1943100" cy="190500"/>
        </a:xfrm>
        <a:prstGeom prst="rect">
          <a:avLst/>
        </a:prstGeom>
        <a:solidFill>
          <a:srgbClr val="C0C0C0">
            <a:alpha val="50000"/>
          </a:srgbClr>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a:t>
          </a:r>
          <a:r>
            <a:rPr lang="en-US" cap="none" sz="1100" b="1" i="0" u="none" baseline="0">
              <a:latin typeface="Arial"/>
              <a:ea typeface="Arial"/>
              <a:cs typeface="Arial"/>
            </a:rPr>
            <a:t>Program Overview</a:t>
          </a:r>
        </a:p>
      </xdr:txBody>
    </xdr:sp>
    <xdr:clientData/>
  </xdr:oneCellAnchor>
  <xdr:twoCellAnchor>
    <xdr:from>
      <xdr:col>0</xdr:col>
      <xdr:colOff>28575</xdr:colOff>
      <xdr:row>81</xdr:row>
      <xdr:rowOff>19050</xdr:rowOff>
    </xdr:from>
    <xdr:to>
      <xdr:col>9</xdr:col>
      <xdr:colOff>0</xdr:colOff>
      <xdr:row>138</xdr:row>
      <xdr:rowOff>0</xdr:rowOff>
    </xdr:to>
    <xdr:sp>
      <xdr:nvSpPr>
        <xdr:cNvPr id="4" name="TextBox 5"/>
        <xdr:cNvSpPr txBox="1">
          <a:spLocks noChangeArrowheads="1"/>
        </xdr:cNvSpPr>
      </xdr:nvSpPr>
      <xdr:spPr>
        <a:xfrm>
          <a:off x="28575" y="12887325"/>
          <a:ext cx="6438900" cy="919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The Program is comprised of a number of worksheets that are listed as TABs along the bottom of the Program window. For a general overview of each, refer to the beginning of the Documentation TAB section under the subheading </a:t>
          </a:r>
          <a:r>
            <a:rPr lang="en-US" cap="none" sz="1000" b="1" i="0" u="none" baseline="0">
              <a:latin typeface="Arial"/>
              <a:ea typeface="Arial"/>
              <a:cs typeface="Arial"/>
            </a:rPr>
            <a:t>Worksheets</a:t>
          </a:r>
          <a:r>
            <a:rPr lang="en-US" cap="none" sz="1000" b="0" i="0" u="none" baseline="0">
              <a:latin typeface="Arial"/>
              <a:ea typeface="Arial"/>
              <a:cs typeface="Arial"/>
            </a:rPr>
            <a:t>. A more detailed description of each appears below.
</a:t>
          </a:r>
          <a:r>
            <a:rPr lang="en-US" cap="none" sz="1000" b="1" i="0" u="none" baseline="0">
              <a:latin typeface="Arial"/>
              <a:ea typeface="Arial"/>
              <a:cs typeface="Arial"/>
            </a:rPr>
            <a:t>C1 to C5:</a:t>
          </a:r>
          <a:r>
            <a:rPr lang="en-US" cap="none" sz="1000" b="0" i="0" u="none" baseline="0">
              <a:latin typeface="Arial"/>
              <a:ea typeface="Arial"/>
              <a:cs typeface="Arial"/>
            </a:rPr>
            <a:t> 
These 5 TABs represent the </a:t>
          </a:r>
          <a:r>
            <a:rPr lang="en-US" cap="none" sz="1000" b="1" i="0" u="none" baseline="0">
              <a:latin typeface="Arial"/>
              <a:ea typeface="Arial"/>
              <a:cs typeface="Arial"/>
            </a:rPr>
            <a:t>Primary Calculation Worksheets</a:t>
          </a:r>
          <a:r>
            <a:rPr lang="en-US" cap="none" sz="1000" b="0" i="0" u="none" baseline="0">
              <a:latin typeface="Arial"/>
              <a:ea typeface="Arial"/>
              <a:cs typeface="Arial"/>
            </a:rPr>
            <a:t> that the user will be working with. Each calculation worksheet </a:t>
          </a:r>
          <a:r>
            <a:rPr lang="en-US" cap="none" sz="1000" b="1" i="0" u="none" baseline="0">
              <a:latin typeface="Arial"/>
              <a:ea typeface="Arial"/>
              <a:cs typeface="Arial"/>
            </a:rPr>
            <a:t>(C1, C2, C3, C4, C5)</a:t>
          </a:r>
          <a:r>
            <a:rPr lang="en-US" cap="none" sz="1000" b="0" i="0" u="none" baseline="0">
              <a:latin typeface="Arial"/>
              <a:ea typeface="Arial"/>
              <a:cs typeface="Arial"/>
            </a:rPr>
            <a:t> represents a different production/quota/herd management scenario and is where the majority of the variables will be inputted. These include # of production days, daily kilograms of quota, litres shipped, if utilizing cover-off quota, if utilizing unused quota credits, milk composition, component prices, and standard milk marketing deductions. </a:t>
          </a:r>
          <a:r>
            <a:rPr lang="en-US" cap="none" sz="1000" b="1" i="0" u="none" baseline="0">
              <a:latin typeface="Arial"/>
              <a:ea typeface="Arial"/>
              <a:cs typeface="Arial"/>
            </a:rPr>
            <a:t>Note: - </a:t>
          </a:r>
          <a:r>
            <a:rPr lang="en-US" cap="none" sz="1000" b="0" i="0" u="none" baseline="0">
              <a:latin typeface="Arial"/>
              <a:ea typeface="Arial"/>
              <a:cs typeface="Arial"/>
            </a:rPr>
            <a:t>If the user wants to calculate feed costs of production and the effects on IOF costs, he/she is required to go to the corresponding "F" worksheet (see F1 to F5) to input the # of cows milking, feed intakes and feed prices</a:t>
          </a:r>
          <a:r>
            <a:rPr lang="en-US" cap="none" sz="1000" b="0" i="0" u="none" baseline="0">
              <a:latin typeface="Arial"/>
              <a:ea typeface="Arial"/>
              <a:cs typeface="Arial"/>
            </a:rPr>
            <a:t>.
Boxes that are highlighted in                            and                                     in the calculation worksheet 
are INPUT FIELDS. All other numbers in the worksheet including the green highlighted boxes are all protected cells.
HOT KEYS                                              &amp;                                                   in the bottom left corner allows the  
user to erase all blue and yellow figures simultaneously.
The </a:t>
          </a:r>
          <a:r>
            <a:rPr lang="en-US" cap="none" sz="1000" b="1" i="0" u="sng" baseline="0">
              <a:latin typeface="Arial"/>
              <a:ea typeface="Arial"/>
              <a:cs typeface="Arial"/>
            </a:rPr>
            <a:t>LEFT HALF</a:t>
          </a:r>
          <a:r>
            <a:rPr lang="en-US" cap="none" sz="1000" b="0" i="0" u="none" baseline="0">
              <a:latin typeface="Arial"/>
              <a:ea typeface="Arial"/>
              <a:cs typeface="Arial"/>
            </a:rPr>
            <a:t> of the calculation worksheet, entitled </a:t>
          </a:r>
          <a:r>
            <a:rPr lang="en-US" cap="none" sz="1000" b="1" i="0" u="none" baseline="0">
              <a:latin typeface="Arial"/>
              <a:ea typeface="Arial"/>
              <a:cs typeface="Arial"/>
            </a:rPr>
            <a:t>DAILY QUOTA INFORMATION</a:t>
          </a:r>
          <a:r>
            <a:rPr lang="en-US" cap="none" sz="1000" b="0" i="0" u="none" baseline="0">
              <a:latin typeface="Arial"/>
              <a:ea typeface="Arial"/>
              <a:cs typeface="Arial"/>
            </a:rPr>
            <a:t>, includes input fields for daily kgs butterfat (B/F) quota, # litres shipped, if using cover-off quota, if attempting to utilize unused quota credits, if there is prefilled quota, and if there are miscellaneous deductions (i.e. Foodbank). Also listed are numerous calculated figures including % quota utilization (with NO prefill, cover-off and/or quota credits), % quota utilization (with prefill, cover-off and/or quota credits); gross domestic milk price (including prefill, cover-off and/or quota credits), gross over-quota price, and gross combined price. This half also contains a box that displays feed cost of production figures, which are generated from the corresponding Feed (F) Tab worksheet.
The </a:t>
          </a:r>
          <a:r>
            <a:rPr lang="en-US" cap="none" sz="1000" b="1" i="0" u="sng" baseline="0">
              <a:latin typeface="Arial"/>
              <a:ea typeface="Arial"/>
              <a:cs typeface="Arial"/>
            </a:rPr>
            <a:t>RIGHT HALF</a:t>
          </a:r>
          <a:r>
            <a:rPr lang="en-US" cap="none" sz="1000" b="0" i="0" u="none" baseline="0">
              <a:latin typeface="Arial"/>
              <a:ea typeface="Arial"/>
              <a:cs typeface="Arial"/>
            </a:rPr>
            <a:t> of the calculation worksheet, entitled </a:t>
          </a:r>
          <a:r>
            <a:rPr lang="en-US" cap="none" sz="1000" b="1" i="0" u="none" baseline="0">
              <a:latin typeface="Arial"/>
              <a:ea typeface="Arial"/>
              <a:cs typeface="Arial"/>
            </a:rPr>
            <a:t>REVENUE</a:t>
          </a:r>
          <a:r>
            <a:rPr lang="en-US" cap="none" sz="1000" b="0" i="0" u="none" baseline="0">
              <a:latin typeface="Arial"/>
              <a:ea typeface="Arial"/>
              <a:cs typeface="Arial"/>
            </a:rPr>
            <a:t>, includes input fields for milk composition (protein, fat, other solids), component prices for domestic regular, domestic cover-off, domestic used credits, and over-quota milk, and standard MMP deductions for transportation, administration, promotion, and DHI fees. This half also calculates and displays revenue amounts for all categories in which milk was shipped as well as gross revenue and total deductions. A total net revenue (payment) figure appears in the bottom right corner of the worksheet. This represents what the producer would receive from his/her monthly milk cheque under the assumed scenario.
Key statistics and data from each calculation worksheet (C1 to C5) are transferred to the </a:t>
          </a:r>
          <a:r>
            <a:rPr lang="en-US" cap="none" sz="1000" b="1" i="0" u="none" baseline="0">
              <a:latin typeface="Arial"/>
              <a:ea typeface="Arial"/>
              <a:cs typeface="Arial"/>
            </a:rPr>
            <a:t>Scenario Summary Worksheet</a:t>
          </a:r>
          <a:r>
            <a:rPr lang="en-US" cap="none" sz="1000" b="0" i="0" u="none" baseline="0">
              <a:latin typeface="Arial"/>
              <a:ea typeface="Arial"/>
              <a:cs typeface="Arial"/>
            </a:rPr>
            <a:t>, which is described in detail below.
</a:t>
          </a:r>
          <a:r>
            <a:rPr lang="en-US" cap="none" sz="1000" b="1" i="0" u="none" baseline="0">
              <a:latin typeface="Arial"/>
              <a:ea typeface="Arial"/>
              <a:cs typeface="Arial"/>
            </a:rPr>
            <a:t>Copy Key:</a:t>
          </a:r>
          <a:r>
            <a:rPr lang="en-US" cap="none" sz="1000" b="0" i="0" u="none" baseline="0">
              <a:latin typeface="Arial"/>
              <a:ea typeface="Arial"/>
              <a:cs typeface="Arial"/>
            </a:rPr>
            <a:t>
The primary calculation worksheets (C2 to C5) contain the </a:t>
          </a:r>
          <a:r>
            <a:rPr lang="en-US" cap="none" sz="1000" b="1" i="0" u="none" baseline="0">
              <a:latin typeface="Arial"/>
              <a:ea typeface="Arial"/>
              <a:cs typeface="Arial"/>
            </a:rPr>
            <a:t>HOT KEY</a:t>
          </a:r>
          <a:r>
            <a:rPr lang="en-US" cap="none" sz="1000" b="0" i="0" u="none" baseline="0">
              <a:latin typeface="Arial"/>
              <a:ea typeface="Arial"/>
              <a:cs typeface="Arial"/>
            </a:rPr>
            <a:t> ==&gt; 
It allows the user to take whatever information was inputted for scenario #1 in C1 and automatically copy that information to C2, C3, C4 and/or C5. This function key is only used when the user wants to look at slight variations of scenario #1 in C1.
(Note: If a security message appears when you try this HOT KEY (Macro) select "Tools", Macro", "Security" and on the "Security Level Tab" set the Level to Medium.)
</a:t>
          </a:r>
        </a:p>
      </xdr:txBody>
    </xdr:sp>
    <xdr:clientData/>
  </xdr:twoCellAnchor>
  <xdr:twoCellAnchor>
    <xdr:from>
      <xdr:col>1</xdr:col>
      <xdr:colOff>485775</xdr:colOff>
      <xdr:row>97</xdr:row>
      <xdr:rowOff>152400</xdr:rowOff>
    </xdr:from>
    <xdr:to>
      <xdr:col>2</xdr:col>
      <xdr:colOff>533400</xdr:colOff>
      <xdr:row>99</xdr:row>
      <xdr:rowOff>38100</xdr:rowOff>
    </xdr:to>
    <xdr:sp>
      <xdr:nvSpPr>
        <xdr:cNvPr id="5" name="TextBox 6"/>
        <xdr:cNvSpPr txBox="1">
          <a:spLocks noChangeArrowheads="1"/>
        </xdr:cNvSpPr>
      </xdr:nvSpPr>
      <xdr:spPr>
        <a:xfrm>
          <a:off x="1733550" y="15611475"/>
          <a:ext cx="657225" cy="209550"/>
        </a:xfrm>
        <a:prstGeom prst="rect">
          <a:avLst/>
        </a:prstGeom>
        <a:solidFill>
          <a:srgbClr val="00FFFF"/>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Blue</a:t>
          </a:r>
        </a:p>
      </xdr:txBody>
    </xdr:sp>
    <xdr:clientData/>
  </xdr:twoCellAnchor>
  <xdr:twoCellAnchor>
    <xdr:from>
      <xdr:col>3</xdr:col>
      <xdr:colOff>238125</xdr:colOff>
      <xdr:row>97</xdr:row>
      <xdr:rowOff>142875</xdr:rowOff>
    </xdr:from>
    <xdr:to>
      <xdr:col>4</xdr:col>
      <xdr:colOff>390525</xdr:colOff>
      <xdr:row>99</xdr:row>
      <xdr:rowOff>28575</xdr:rowOff>
    </xdr:to>
    <xdr:sp>
      <xdr:nvSpPr>
        <xdr:cNvPr id="6" name="TextBox 7"/>
        <xdr:cNvSpPr txBox="1">
          <a:spLocks noChangeArrowheads="1"/>
        </xdr:cNvSpPr>
      </xdr:nvSpPr>
      <xdr:spPr>
        <a:xfrm>
          <a:off x="3048000" y="15601950"/>
          <a:ext cx="762000" cy="2095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Yellow</a:t>
          </a:r>
        </a:p>
      </xdr:txBody>
    </xdr:sp>
    <xdr:clientData/>
  </xdr:twoCellAnchor>
  <xdr:twoCellAnchor>
    <xdr:from>
      <xdr:col>0</xdr:col>
      <xdr:colOff>828675</xdr:colOff>
      <xdr:row>102</xdr:row>
      <xdr:rowOff>9525</xdr:rowOff>
    </xdr:from>
    <xdr:to>
      <xdr:col>2</xdr:col>
      <xdr:colOff>257175</xdr:colOff>
      <xdr:row>103</xdr:row>
      <xdr:rowOff>38100</xdr:rowOff>
    </xdr:to>
    <xdr:sp>
      <xdr:nvSpPr>
        <xdr:cNvPr id="7" name="TextBox 8"/>
        <xdr:cNvSpPr txBox="1">
          <a:spLocks noChangeArrowheads="1"/>
        </xdr:cNvSpPr>
      </xdr:nvSpPr>
      <xdr:spPr>
        <a:xfrm>
          <a:off x="828675" y="16278225"/>
          <a:ext cx="1285875" cy="190500"/>
        </a:xfrm>
        <a:prstGeom prst="rect">
          <a:avLst/>
        </a:prstGeom>
        <a:solidFill>
          <a:srgbClr val="C0C0C0">
            <a:alpha val="50000"/>
          </a:srgbClr>
        </a:solidFill>
        <a:ln w="9525" cmpd="sng">
          <a:solidFill>
            <a:srgbClr val="000000"/>
          </a:solidFill>
          <a:headEnd type="none"/>
          <a:tailEnd type="none"/>
        </a:ln>
      </xdr:spPr>
      <xdr:txBody>
        <a:bodyPr vertOverflow="clip" wrap="square"/>
        <a:p>
          <a:pPr algn="ctr">
            <a:defRPr/>
          </a:pPr>
          <a:r>
            <a:rPr lang="en-US" cap="none" sz="1200" b="1" i="0" u="none" baseline="0">
              <a:solidFill>
                <a:srgbClr val="3366FF"/>
              </a:solidFill>
              <a:latin typeface="Arial"/>
              <a:ea typeface="Arial"/>
              <a:cs typeface="Arial"/>
            </a:rPr>
            <a:t>Clear Blue</a:t>
          </a:r>
        </a:p>
      </xdr:txBody>
    </xdr:sp>
    <xdr:clientData/>
  </xdr:twoCellAnchor>
  <xdr:twoCellAnchor>
    <xdr:from>
      <xdr:col>2</xdr:col>
      <xdr:colOff>847725</xdr:colOff>
      <xdr:row>101</xdr:row>
      <xdr:rowOff>152400</xdr:rowOff>
    </xdr:from>
    <xdr:to>
      <xdr:col>4</xdr:col>
      <xdr:colOff>409575</xdr:colOff>
      <xdr:row>103</xdr:row>
      <xdr:rowOff>38100</xdr:rowOff>
    </xdr:to>
    <xdr:sp>
      <xdr:nvSpPr>
        <xdr:cNvPr id="8" name="TextBox 9"/>
        <xdr:cNvSpPr txBox="1">
          <a:spLocks noChangeArrowheads="1"/>
        </xdr:cNvSpPr>
      </xdr:nvSpPr>
      <xdr:spPr>
        <a:xfrm>
          <a:off x="2705100" y="16259175"/>
          <a:ext cx="1123950" cy="209550"/>
        </a:xfrm>
        <a:prstGeom prst="rect">
          <a:avLst/>
        </a:prstGeom>
        <a:solidFill>
          <a:srgbClr val="C0C0C0">
            <a:alpha val="50000"/>
          </a:srgbClr>
        </a:solidFill>
        <a:ln w="9525" cmpd="sng">
          <a:solidFill>
            <a:srgbClr val="000000"/>
          </a:solidFill>
          <a:headEnd type="none"/>
          <a:tailEnd type="none"/>
        </a:ln>
      </xdr:spPr>
      <xdr:txBody>
        <a:bodyPr vertOverflow="clip" wrap="square"/>
        <a:p>
          <a:pPr algn="ctr">
            <a:defRPr/>
          </a:pPr>
          <a:r>
            <a:rPr lang="en-US" cap="none" sz="1200" b="1" i="0" u="none" baseline="0">
              <a:solidFill>
                <a:srgbClr val="FFFF00"/>
              </a:solidFill>
              <a:latin typeface="Arial"/>
              <a:ea typeface="Arial"/>
              <a:cs typeface="Arial"/>
            </a:rPr>
            <a:t>Clear Yellow</a:t>
          </a:r>
        </a:p>
      </xdr:txBody>
    </xdr:sp>
    <xdr:clientData/>
  </xdr:twoCellAnchor>
  <xdr:twoCellAnchor>
    <xdr:from>
      <xdr:col>2</xdr:col>
      <xdr:colOff>161925</xdr:colOff>
      <xdr:row>81</xdr:row>
      <xdr:rowOff>142875</xdr:rowOff>
    </xdr:from>
    <xdr:to>
      <xdr:col>4</xdr:col>
      <xdr:colOff>590550</xdr:colOff>
      <xdr:row>83</xdr:row>
      <xdr:rowOff>38100</xdr:rowOff>
    </xdr:to>
    <xdr:sp>
      <xdr:nvSpPr>
        <xdr:cNvPr id="9" name="TextBox 10"/>
        <xdr:cNvSpPr txBox="1">
          <a:spLocks noChangeArrowheads="1"/>
        </xdr:cNvSpPr>
      </xdr:nvSpPr>
      <xdr:spPr>
        <a:xfrm>
          <a:off x="2019300" y="13011150"/>
          <a:ext cx="1990725" cy="219075"/>
        </a:xfrm>
        <a:prstGeom prst="rect">
          <a:avLst/>
        </a:prstGeom>
        <a:solidFill>
          <a:srgbClr val="C0C0C0">
            <a:alpha val="50000"/>
          </a:srgbClr>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Operating Instructions</a:t>
          </a:r>
        </a:p>
      </xdr:txBody>
    </xdr:sp>
    <xdr:clientData/>
  </xdr:twoCellAnchor>
  <xdr:twoCellAnchor>
    <xdr:from>
      <xdr:col>0</xdr:col>
      <xdr:colOff>0</xdr:colOff>
      <xdr:row>183</xdr:row>
      <xdr:rowOff>133350</xdr:rowOff>
    </xdr:from>
    <xdr:to>
      <xdr:col>8</xdr:col>
      <xdr:colOff>552450</xdr:colOff>
      <xdr:row>223</xdr:row>
      <xdr:rowOff>19050</xdr:rowOff>
    </xdr:to>
    <xdr:sp>
      <xdr:nvSpPr>
        <xdr:cNvPr id="10" name="TextBox 11"/>
        <xdr:cNvSpPr txBox="1">
          <a:spLocks noChangeArrowheads="1"/>
        </xdr:cNvSpPr>
      </xdr:nvSpPr>
      <xdr:spPr>
        <a:xfrm>
          <a:off x="0" y="29498925"/>
          <a:ext cx="6410325" cy="6362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Scenarios:
</a:t>
          </a:r>
          <a:r>
            <a:rPr lang="en-US" cap="none" sz="1000" b="0" i="0" u="none" baseline="0">
              <a:latin typeface="Arial"/>
              <a:ea typeface="Arial"/>
              <a:cs typeface="Arial"/>
            </a:rPr>
            <a:t>The </a:t>
          </a:r>
          <a:r>
            <a:rPr lang="en-US" cap="none" sz="1000" b="1" i="0" u="none" baseline="0">
              <a:latin typeface="Arial"/>
              <a:ea typeface="Arial"/>
              <a:cs typeface="Arial"/>
            </a:rPr>
            <a:t>SCENARIO SUMMARY WORKSHEET</a:t>
          </a:r>
          <a:r>
            <a:rPr lang="en-US" cap="none" sz="1000" b="0" i="0" u="none" baseline="0">
              <a:latin typeface="Arial"/>
              <a:ea typeface="Arial"/>
              <a:cs typeface="Arial"/>
            </a:rPr>
            <a:t> summarizes all scenarios. These are listed in column format starting with C1 on the left and ending with C5 on the right. It can hold up to a maximum of 5 different production/quota/herd management scenarios. The left column contains subheadings describing the information represented by each line.
The top half of this worksheet lists the </a:t>
          </a:r>
          <a:r>
            <a:rPr lang="en-US" cap="none" sz="1000" b="1" i="0" u="none" baseline="0">
              <a:latin typeface="Arial"/>
              <a:ea typeface="Arial"/>
              <a:cs typeface="Arial"/>
            </a:rPr>
            <a:t>VARIABLES</a:t>
          </a:r>
          <a:r>
            <a:rPr lang="en-US" cap="none" sz="1000" b="0" i="0" u="none" baseline="0">
              <a:latin typeface="Arial"/>
              <a:ea typeface="Arial"/>
              <a:cs typeface="Arial"/>
            </a:rPr>
            <a:t> that were incorporated into each scenario from C1 to C5. These were extracted from selected fields from within each primary calculation worksheet (C1 to C5). At the bottom of the variables section is a line in dark, bold print entitled </a:t>
          </a:r>
          <a:r>
            <a:rPr lang="en-US" cap="none" sz="1000" b="1" i="0" u="none" baseline="0">
              <a:latin typeface="Arial"/>
              <a:ea typeface="Arial"/>
              <a:cs typeface="Arial"/>
            </a:rPr>
            <a:t>NET REVENUE (PAYMENT)</a:t>
          </a:r>
          <a:r>
            <a:rPr lang="en-US" cap="none" sz="1000" b="0" i="0" u="none" baseline="0">
              <a:latin typeface="Arial"/>
              <a:ea typeface="Arial"/>
              <a:cs typeface="Arial"/>
            </a:rPr>
            <a:t> </a:t>
          </a:r>
          <a:r>
            <a:rPr lang="en-US" cap="none" sz="1000" b="1" i="0" u="none" baseline="0">
              <a:latin typeface="Arial"/>
              <a:ea typeface="Arial"/>
              <a:cs typeface="Arial"/>
            </a:rPr>
            <a:t>$$$.</a:t>
          </a:r>
          <a:r>
            <a:rPr lang="en-US" cap="none" sz="1000" b="0" i="0" u="none" baseline="0">
              <a:latin typeface="Arial"/>
              <a:ea typeface="Arial"/>
              <a:cs typeface="Arial"/>
            </a:rPr>
            <a:t> This is the amount for each scenario that the producer could expect as payment from MMP.
Below the variables section is the next part entitled </a:t>
          </a:r>
          <a:r>
            <a:rPr lang="en-US" cap="none" sz="1000" b="1" i="0" u="none" baseline="0">
              <a:latin typeface="Arial"/>
              <a:ea typeface="Arial"/>
              <a:cs typeface="Arial"/>
            </a:rPr>
            <a:t>REVENUE ($/HL Shipped)</a:t>
          </a:r>
          <a:r>
            <a:rPr lang="en-US" cap="none" sz="1000" b="0" i="0" u="none" baseline="0">
              <a:latin typeface="Arial"/>
              <a:ea typeface="Arial"/>
              <a:cs typeface="Arial"/>
            </a:rPr>
            <a:t>. This section contains 3 distinct boxes of information that include the following:
</a:t>
          </a:r>
          <a:r>
            <a:rPr lang="en-US" cap="none" sz="1000" b="1" i="0" u="none" baseline="0">
              <a:latin typeface="Arial"/>
              <a:ea typeface="Arial"/>
              <a:cs typeface="Arial"/>
            </a:rPr>
            <a:t> 1.     Net Revenue (Domestic)</a:t>
          </a:r>
          <a:r>
            <a:rPr lang="en-US" cap="none" sz="1000" b="0" i="0" u="none" baseline="0">
              <a:latin typeface="Arial"/>
              <a:ea typeface="Arial"/>
              <a:cs typeface="Arial"/>
            </a:rPr>
            <a:t> expressed in  $/HL.
 </a:t>
          </a:r>
          <a:r>
            <a:rPr lang="en-US" cap="none" sz="1000" b="1" i="0" u="none" baseline="0">
              <a:latin typeface="Arial"/>
              <a:ea typeface="Arial"/>
              <a:cs typeface="Arial"/>
            </a:rPr>
            <a:t>2.     Net Revenue (Over-Quota)</a:t>
          </a:r>
          <a:r>
            <a:rPr lang="en-US" cap="none" sz="1000" b="0" i="0" u="none" baseline="0">
              <a:latin typeface="Arial"/>
              <a:ea typeface="Arial"/>
              <a:cs typeface="Arial"/>
            </a:rPr>
            <a:t> expressed in  $/HL.
 </a:t>
          </a:r>
          <a:r>
            <a:rPr lang="en-US" cap="none" sz="1000" b="1" i="0" u="none" baseline="0">
              <a:latin typeface="Arial"/>
              <a:ea typeface="Arial"/>
              <a:cs typeface="Arial"/>
            </a:rPr>
            <a:t>3.     Net Revenue (Combined)</a:t>
          </a:r>
          <a:r>
            <a:rPr lang="en-US" cap="none" sz="1000" b="0" i="0" u="none" baseline="0">
              <a:latin typeface="Arial"/>
              <a:ea typeface="Arial"/>
              <a:cs typeface="Arial"/>
            </a:rPr>
            <a:t> expressed in  $/HL.
(NOTE:  Combined includes Domestic + Over-Quota)
The bottom two sections, </a:t>
          </a:r>
          <a:r>
            <a:rPr lang="en-US" cap="none" sz="1000" b="1" i="0" u="none" baseline="0">
              <a:latin typeface="Arial"/>
              <a:ea typeface="Arial"/>
              <a:cs typeface="Arial"/>
            </a:rPr>
            <a:t>INCOME OVER FEED COST (IOF) - $/HL and INCOME OVER FEED COST (IOF) - $/Cow/Day</a:t>
          </a:r>
          <a:r>
            <a:rPr lang="en-US" cap="none" sz="1000" b="0" i="0" u="none" baseline="0">
              <a:latin typeface="Arial"/>
              <a:ea typeface="Arial"/>
              <a:cs typeface="Arial"/>
            </a:rPr>
            <a:t>, </a:t>
          </a:r>
          <a:r>
            <a:rPr lang="en-US" cap="none" sz="1000" b="0" i="1" u="sng" baseline="0">
              <a:latin typeface="Arial"/>
              <a:ea typeface="Arial"/>
              <a:cs typeface="Arial"/>
            </a:rPr>
            <a:t>will not work unless</a:t>
          </a:r>
          <a:r>
            <a:rPr lang="en-US" cap="none" sz="1000" b="0" i="0" u="none" baseline="0">
              <a:latin typeface="Arial"/>
              <a:ea typeface="Arial"/>
              <a:cs typeface="Arial"/>
            </a:rPr>
            <a:t> the corresponding Feed (F) Tab worksheet has been completed. IOF is to be used as an indicator for detecting differences in herd profitability among scenarios.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Graphs:</a:t>
          </a:r>
          <a:r>
            <a:rPr lang="en-US" cap="none" sz="1000" b="0" i="0" u="none" baseline="0">
              <a:latin typeface="Arial"/>
              <a:ea typeface="Arial"/>
              <a:cs typeface="Arial"/>
            </a:rPr>
            <a:t> 
The last 3 TABs include simultaneous graphical representations of all scenarios examined. They include:
(1) </a:t>
          </a:r>
          <a:r>
            <a:rPr lang="en-US" cap="none" sz="1000" b="1" i="0" u="none" baseline="0">
              <a:latin typeface="Arial"/>
              <a:ea typeface="Arial"/>
              <a:cs typeface="Arial"/>
            </a:rPr>
            <a:t>Net Revenue ($/HL)</a:t>
          </a:r>
          <a:r>
            <a:rPr lang="en-US" cap="none" sz="1000" b="0" i="0" u="none" baseline="0">
              <a:latin typeface="Arial"/>
              <a:ea typeface="Arial"/>
              <a:cs typeface="Arial"/>
            </a:rPr>
            <a:t> - Domestic and Over-Quota Milk;
(2) </a:t>
          </a:r>
          <a:r>
            <a:rPr lang="en-US" cap="none" sz="1000" b="1" i="0" u="none" baseline="0">
              <a:latin typeface="Arial"/>
              <a:ea typeface="Arial"/>
              <a:cs typeface="Arial"/>
            </a:rPr>
            <a:t>Income Over Feed Cost (IOF)</a:t>
          </a:r>
          <a:r>
            <a:rPr lang="en-US" cap="none" sz="1000" b="0" i="0" u="none" baseline="0">
              <a:latin typeface="Arial"/>
              <a:ea typeface="Arial"/>
              <a:cs typeface="Arial"/>
            </a:rPr>
            <a:t> - </a:t>
          </a:r>
          <a:r>
            <a:rPr lang="en-US" cap="none" sz="1000" b="1" i="0" u="none" baseline="0">
              <a:latin typeface="Arial"/>
              <a:ea typeface="Arial"/>
              <a:cs typeface="Arial"/>
            </a:rPr>
            <a:t>$/HL</a:t>
          </a:r>
          <a:r>
            <a:rPr lang="en-US" cap="none" sz="1000" b="0" i="0" u="none" baseline="0">
              <a:latin typeface="Arial"/>
              <a:ea typeface="Arial"/>
              <a:cs typeface="Arial"/>
            </a:rPr>
            <a:t>; and
(3) </a:t>
          </a:r>
          <a:r>
            <a:rPr lang="en-US" cap="none" sz="1000" b="1" i="0" u="none" baseline="0">
              <a:latin typeface="Arial"/>
              <a:ea typeface="Arial"/>
              <a:cs typeface="Arial"/>
            </a:rPr>
            <a:t>Income Over Feed Cost (IOF) -</a:t>
          </a:r>
          <a:r>
            <a:rPr lang="en-US" cap="none" sz="1000" b="0" i="0" u="none" baseline="0">
              <a:latin typeface="Arial"/>
              <a:ea typeface="Arial"/>
              <a:cs typeface="Arial"/>
            </a:rPr>
            <a:t> </a:t>
          </a:r>
          <a:r>
            <a:rPr lang="en-US" cap="none" sz="1000" b="1" i="0" u="none" baseline="0">
              <a:latin typeface="Arial"/>
              <a:ea typeface="Arial"/>
              <a:cs typeface="Arial"/>
            </a:rPr>
            <a:t>$/Cow/Day</a:t>
          </a:r>
          <a:r>
            <a:rPr lang="en-US" cap="none" sz="1000" b="0" i="0" u="none" baseline="0">
              <a:latin typeface="Arial"/>
              <a:ea typeface="Arial"/>
              <a:cs typeface="Arial"/>
            </a:rPr>
            <a:t>
</a:t>
          </a:r>
        </a:p>
      </xdr:txBody>
    </xdr:sp>
    <xdr:clientData/>
  </xdr:twoCellAnchor>
  <xdr:twoCellAnchor>
    <xdr:from>
      <xdr:col>5</xdr:col>
      <xdr:colOff>190500</xdr:colOff>
      <xdr:row>128</xdr:row>
      <xdr:rowOff>85725</xdr:rowOff>
    </xdr:from>
    <xdr:to>
      <xdr:col>7</xdr:col>
      <xdr:colOff>438150</xdr:colOff>
      <xdr:row>130</xdr:row>
      <xdr:rowOff>19050</xdr:rowOff>
    </xdr:to>
    <xdr:sp>
      <xdr:nvSpPr>
        <xdr:cNvPr id="11" name="TextBox 12"/>
        <xdr:cNvSpPr txBox="1">
          <a:spLocks noChangeArrowheads="1"/>
        </xdr:cNvSpPr>
      </xdr:nvSpPr>
      <xdr:spPr>
        <a:xfrm>
          <a:off x="4219575" y="20564475"/>
          <a:ext cx="1466850" cy="257175"/>
        </a:xfrm>
        <a:prstGeom prst="rect">
          <a:avLst/>
        </a:prstGeom>
        <a:solidFill>
          <a:srgbClr val="C0C0C0">
            <a:alpha val="50000"/>
          </a:srgbClr>
        </a:solidFill>
        <a:ln w="9525" cmpd="sng">
          <a:solidFill>
            <a:srgbClr val="000000"/>
          </a:solidFill>
          <a:headEnd type="none"/>
          <a:tailEnd type="none"/>
        </a:ln>
      </xdr:spPr>
      <xdr:txBody>
        <a:bodyPr vertOverflow="clip" wrap="square"/>
        <a:p>
          <a:pPr algn="ctr">
            <a:defRPr/>
          </a:pPr>
          <a:r>
            <a:rPr lang="en-US" cap="none" sz="1200" b="1" i="0" u="none" baseline="0">
              <a:solidFill>
                <a:srgbClr val="FF0000"/>
              </a:solidFill>
              <a:latin typeface="Arial"/>
              <a:ea typeface="Arial"/>
              <a:cs typeface="Arial"/>
            </a:rPr>
            <a:t>Copy from C1</a:t>
          </a:r>
        </a:p>
      </xdr:txBody>
    </xdr:sp>
    <xdr:clientData/>
  </xdr:twoCellAnchor>
  <xdr:twoCellAnchor>
    <xdr:from>
      <xdr:col>0</xdr:col>
      <xdr:colOff>19050</xdr:colOff>
      <xdr:row>140</xdr:row>
      <xdr:rowOff>19050</xdr:rowOff>
    </xdr:from>
    <xdr:to>
      <xdr:col>8</xdr:col>
      <xdr:colOff>600075</xdr:colOff>
      <xdr:row>181</xdr:row>
      <xdr:rowOff>0</xdr:rowOff>
    </xdr:to>
    <xdr:sp>
      <xdr:nvSpPr>
        <xdr:cNvPr id="12" name="TextBox 16"/>
        <xdr:cNvSpPr txBox="1">
          <a:spLocks noChangeArrowheads="1"/>
        </xdr:cNvSpPr>
      </xdr:nvSpPr>
      <xdr:spPr>
        <a:xfrm>
          <a:off x="19050" y="22421850"/>
          <a:ext cx="6438900" cy="6619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F1 to F5:</a:t>
          </a:r>
          <a:r>
            <a:rPr lang="en-US" cap="none" sz="1000" b="0" i="0" u="none" baseline="0">
              <a:latin typeface="Arial"/>
              <a:ea typeface="Arial"/>
              <a:cs typeface="Arial"/>
            </a:rPr>
            <a:t> 
These 5 TABs (F1 to F5) are the </a:t>
          </a:r>
          <a:r>
            <a:rPr lang="en-US" cap="none" sz="1000" b="1" i="0" u="none" baseline="0">
              <a:latin typeface="Arial"/>
              <a:ea typeface="Arial"/>
              <a:cs typeface="Arial"/>
            </a:rPr>
            <a:t>Feed Cost of Production Calculation Worksheets.</a:t>
          </a:r>
          <a:r>
            <a:rPr lang="en-US" cap="none" sz="1000" b="0" i="0" u="none" baseline="0">
              <a:latin typeface="Arial"/>
              <a:ea typeface="Arial"/>
              <a:cs typeface="Arial"/>
            </a:rPr>
            <a:t> Each Tab Worksheet corresponds to its respective herd management scenario Calculation Worksheet (C1 to C5).</a:t>
          </a:r>
          <a:r>
            <a:rPr lang="en-US" cap="none" sz="1000" b="0" i="0" u="none" baseline="0">
              <a:latin typeface="Arial"/>
              <a:ea typeface="Arial"/>
              <a:cs typeface="Arial"/>
            </a:rPr>
            <a:t>
The purpose of the Feed (F) Tab Worksheet is to provide the user with a tool to input daily feed amounts fed and feed prices to calculate a feed cost of production figure ($/HL and $/Cow/Day) for the milking herd. The # milking cows, the total # litres produced on the day feed amounts were collected, and the average # cows milking in the month must all be inputted into the worksheet.
The resulting daily feed cost per cow, cost per HL and average # of cows milking this month are automatically transferred to the corresponding Calculation Worksheet (C1 to C5).
These figures are then combined with the milk shipment and revenue data to produce two sets of Income Over Feed Costs (IOF) outputs on the "Scenario Summary Worksheet". The first set is called "</a:t>
          </a:r>
          <a:r>
            <a:rPr lang="en-US" cap="none" sz="1000" b="1" i="0" u="none" baseline="0">
              <a:latin typeface="Arial"/>
              <a:ea typeface="Arial"/>
              <a:cs typeface="Arial"/>
            </a:rPr>
            <a:t>Income Over Feed Cost (IOF) - expressed as $/HL"</a:t>
          </a:r>
          <a:r>
            <a:rPr lang="en-US" cap="none" sz="1000" b="0" i="0" u="none" baseline="0">
              <a:latin typeface="Arial"/>
              <a:ea typeface="Arial"/>
              <a:cs typeface="Arial"/>
            </a:rPr>
            <a:t>. The second is given as </a:t>
          </a:r>
          <a:r>
            <a:rPr lang="en-US" cap="none" sz="1000" b="1" i="0" u="none" baseline="0">
              <a:latin typeface="Arial"/>
              <a:ea typeface="Arial"/>
              <a:cs typeface="Arial"/>
            </a:rPr>
            <a:t>"Income Over Feed Cost (IOF) - expressed as $/Cow/Day"
</a:t>
          </a:r>
          <a:r>
            <a:rPr lang="en-US" cap="none" sz="1000" b="0" i="0" u="none" baseline="0">
              <a:latin typeface="Arial"/>
              <a:ea typeface="Arial"/>
              <a:cs typeface="Arial"/>
            </a:rPr>
            <a:t>
</a:t>
          </a:r>
          <a:r>
            <a:rPr lang="en-US" cap="none" sz="1000" b="1" i="0" u="none" baseline="0">
              <a:latin typeface="Arial"/>
              <a:ea typeface="Arial"/>
              <a:cs typeface="Arial"/>
            </a:rPr>
            <a:t>Copy Key:</a:t>
          </a:r>
          <a:r>
            <a:rPr lang="en-US" cap="none" sz="1000" b="0" i="0" u="none" baseline="0">
              <a:latin typeface="Arial"/>
              <a:ea typeface="Arial"/>
              <a:cs typeface="Arial"/>
            </a:rPr>
            <a:t>
The feed calculation worksheets (F2 to F5) contain the </a:t>
          </a:r>
          <a:r>
            <a:rPr lang="en-US" cap="none" sz="1000" b="1" i="0" u="none" baseline="0">
              <a:latin typeface="Arial"/>
              <a:ea typeface="Arial"/>
              <a:cs typeface="Arial"/>
            </a:rPr>
            <a:t>HOT KEY</a:t>
          </a:r>
          <a:r>
            <a:rPr lang="en-US" cap="none" sz="1000" b="0" i="0" u="none" baseline="0">
              <a:latin typeface="Arial"/>
              <a:ea typeface="Arial"/>
              <a:cs typeface="Arial"/>
            </a:rPr>
            <a:t> ==&gt; 
It allows the user to take whatever information was inputted on the F1 worksheet and automatically copy that information to F2, F3, F4 and/or F5. This function key is only used when the user wants to look at slight variations of scenario #1 in F1.
(Note: If a security message appears when you try this HOT KEY (Macro) select "Tools", Macro", "Security" and on the "Security Level Tab" set the Level to Medium.)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33</xdr:row>
      <xdr:rowOff>0</xdr:rowOff>
    </xdr:from>
    <xdr:to>
      <xdr:col>5</xdr:col>
      <xdr:colOff>361950</xdr:colOff>
      <xdr:row>35</xdr:row>
      <xdr:rowOff>0</xdr:rowOff>
    </xdr:to>
    <xdr:pic macro="[0]!CopyC1">
      <xdr:nvPicPr>
        <xdr:cNvPr id="1" name="Picture 3"/>
        <xdr:cNvPicPr preferRelativeResize="1">
          <a:picLocks noChangeAspect="1"/>
        </xdr:cNvPicPr>
      </xdr:nvPicPr>
      <xdr:blipFill>
        <a:blip r:embed="rId1"/>
        <a:stretch>
          <a:fillRect/>
        </a:stretch>
      </xdr:blipFill>
      <xdr:spPr>
        <a:xfrm>
          <a:off x="1428750" y="5819775"/>
          <a:ext cx="15716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33</xdr:row>
      <xdr:rowOff>47625</xdr:rowOff>
    </xdr:from>
    <xdr:to>
      <xdr:col>5</xdr:col>
      <xdr:colOff>257175</xdr:colOff>
      <xdr:row>35</xdr:row>
      <xdr:rowOff>47625</xdr:rowOff>
    </xdr:to>
    <xdr:pic macro="[0]!CopyC1ToC3">
      <xdr:nvPicPr>
        <xdr:cNvPr id="1" name="Picture 3"/>
        <xdr:cNvPicPr preferRelativeResize="1">
          <a:picLocks noChangeAspect="1"/>
        </xdr:cNvPicPr>
      </xdr:nvPicPr>
      <xdr:blipFill>
        <a:blip r:embed="rId1"/>
        <a:stretch>
          <a:fillRect/>
        </a:stretch>
      </xdr:blipFill>
      <xdr:spPr>
        <a:xfrm>
          <a:off x="1390650" y="5867400"/>
          <a:ext cx="15716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33</xdr:row>
      <xdr:rowOff>104775</xdr:rowOff>
    </xdr:from>
    <xdr:to>
      <xdr:col>5</xdr:col>
      <xdr:colOff>257175</xdr:colOff>
      <xdr:row>35</xdr:row>
      <xdr:rowOff>104775</xdr:rowOff>
    </xdr:to>
    <xdr:pic macro="[0]!CopyC1C4">
      <xdr:nvPicPr>
        <xdr:cNvPr id="1" name="Picture 3"/>
        <xdr:cNvPicPr preferRelativeResize="1">
          <a:picLocks noChangeAspect="1"/>
        </xdr:cNvPicPr>
      </xdr:nvPicPr>
      <xdr:blipFill>
        <a:blip r:embed="rId1"/>
        <a:stretch>
          <a:fillRect/>
        </a:stretch>
      </xdr:blipFill>
      <xdr:spPr>
        <a:xfrm>
          <a:off x="1409700" y="5924550"/>
          <a:ext cx="15716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33</xdr:row>
      <xdr:rowOff>0</xdr:rowOff>
    </xdr:from>
    <xdr:to>
      <xdr:col>5</xdr:col>
      <xdr:colOff>285750</xdr:colOff>
      <xdr:row>35</xdr:row>
      <xdr:rowOff>0</xdr:rowOff>
    </xdr:to>
    <xdr:pic macro="[0]!CopyC1C5">
      <xdr:nvPicPr>
        <xdr:cNvPr id="1" name="Picture 3"/>
        <xdr:cNvPicPr preferRelativeResize="1">
          <a:picLocks noChangeAspect="1"/>
        </xdr:cNvPicPr>
      </xdr:nvPicPr>
      <xdr:blipFill>
        <a:blip r:embed="rId1"/>
        <a:stretch>
          <a:fillRect/>
        </a:stretch>
      </xdr:blipFill>
      <xdr:spPr>
        <a:xfrm>
          <a:off x="1419225" y="5819775"/>
          <a:ext cx="157162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38100</xdr:rowOff>
    </xdr:from>
    <xdr:to>
      <xdr:col>12</xdr:col>
      <xdr:colOff>419100</xdr:colOff>
      <xdr:row>30</xdr:row>
      <xdr:rowOff>123825</xdr:rowOff>
    </xdr:to>
    <xdr:graphicFrame>
      <xdr:nvGraphicFramePr>
        <xdr:cNvPr id="1" name="Chart 1"/>
        <xdr:cNvGraphicFramePr/>
      </xdr:nvGraphicFramePr>
      <xdr:xfrm>
        <a:off x="200025" y="38100"/>
        <a:ext cx="7534275" cy="4943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0</xdr:row>
      <xdr:rowOff>0</xdr:rowOff>
    </xdr:from>
    <xdr:ext cx="7219950" cy="4714875"/>
    <xdr:graphicFrame>
      <xdr:nvGraphicFramePr>
        <xdr:cNvPr id="1" name="Chart 1"/>
        <xdr:cNvGraphicFramePr/>
      </xdr:nvGraphicFramePr>
      <xdr:xfrm>
        <a:off x="619125" y="0"/>
        <a:ext cx="7219950" cy="4714875"/>
      </xdr:xfrm>
      <a:graphic>
        <a:graphicData uri="http://schemas.openxmlformats.org/drawingml/2006/chart">
          <c:chart xmlns:c="http://schemas.openxmlformats.org/drawingml/2006/chart" r:id="rId1"/>
        </a:graphicData>
      </a:graphic>
    </xdr:graphicFrame>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0</xdr:row>
      <xdr:rowOff>19050</xdr:rowOff>
    </xdr:from>
    <xdr:ext cx="7934325" cy="5019675"/>
    <xdr:graphicFrame>
      <xdr:nvGraphicFramePr>
        <xdr:cNvPr id="1" name="Chart 1"/>
        <xdr:cNvGraphicFramePr/>
      </xdr:nvGraphicFramePr>
      <xdr:xfrm>
        <a:off x="619125" y="19050"/>
        <a:ext cx="7934325" cy="501967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31">
      <selection activeCell="K39" sqref="K39"/>
    </sheetView>
  </sheetViews>
  <sheetFormatPr defaultColWidth="9.140625" defaultRowHeight="12.75"/>
  <sheetData/>
  <sheetProtection password="DB4D" sheet="1" objects="1" scenarios="1"/>
  <printOptions/>
  <pageMargins left="0.5" right="0.5" top="0.5" bottom="0.5" header="0.5" footer="0.5"/>
  <pageSetup horizontalDpi="600" verticalDpi="600" orientation="portrait" r:id="rId4"/>
  <drawing r:id="rId3"/>
  <legacyDrawing r:id="rId2"/>
  <oleObjects>
    <oleObject progId="MS_ClipArt_Gallery.5" shapeId="20830746" r:id="rId1"/>
  </oleObjects>
</worksheet>
</file>

<file path=xl/worksheets/sheet10.xml><?xml version="1.0" encoding="utf-8"?>
<worksheet xmlns="http://schemas.openxmlformats.org/spreadsheetml/2006/main" xmlns:r="http://schemas.openxmlformats.org/officeDocument/2006/relationships">
  <sheetPr codeName="Sheet15"/>
  <dimension ref="A1:L25"/>
  <sheetViews>
    <sheetView workbookViewId="0" topLeftCell="A1">
      <selection activeCell="H11" sqref="H11:H22"/>
    </sheetView>
  </sheetViews>
  <sheetFormatPr defaultColWidth="9.140625" defaultRowHeight="12.75"/>
  <cols>
    <col min="1" max="1" width="3.00390625" style="0" customWidth="1"/>
    <col min="2" max="2" width="11.00390625" style="0" customWidth="1"/>
    <col min="3" max="3" width="39.421875" style="0" customWidth="1"/>
    <col min="4" max="4" width="12.57421875" style="0" customWidth="1"/>
    <col min="5" max="5" width="6.57421875" style="0" customWidth="1"/>
    <col min="6" max="6" width="9.421875" style="0" customWidth="1"/>
    <col min="7" max="7" width="3.00390625" style="19" customWidth="1"/>
    <col min="8" max="8" width="12.140625" style="0" customWidth="1"/>
    <col min="9" max="9" width="2.57421875" style="19" customWidth="1"/>
    <col min="10" max="10" width="16.00390625" style="0" customWidth="1"/>
  </cols>
  <sheetData>
    <row r="1" spans="1:10" ht="13.5" thickBot="1">
      <c r="A1" s="233" t="s">
        <v>167</v>
      </c>
      <c r="B1" s="234"/>
      <c r="C1" s="234"/>
      <c r="D1" s="234"/>
      <c r="E1" s="234"/>
      <c r="F1" s="234"/>
      <c r="G1" s="234"/>
      <c r="H1" s="234"/>
      <c r="I1" s="234"/>
      <c r="J1" s="235"/>
    </row>
    <row r="2" spans="8:9" ht="13.5" thickBot="1">
      <c r="H2" s="116"/>
      <c r="I2" s="124"/>
    </row>
    <row r="3" spans="1:9" ht="16.5" thickBot="1" thickTop="1">
      <c r="A3" s="119" t="s">
        <v>109</v>
      </c>
      <c r="B3" s="253" t="s">
        <v>162</v>
      </c>
      <c r="C3" s="253"/>
      <c r="D3" s="253"/>
      <c r="E3" s="253"/>
      <c r="F3" s="253"/>
      <c r="G3" s="254"/>
      <c r="H3" s="117"/>
      <c r="I3" s="117"/>
    </row>
    <row r="4" spans="1:9" ht="13.5" thickBot="1">
      <c r="A4" s="175" t="s">
        <v>179</v>
      </c>
      <c r="B4" s="239" t="s">
        <v>186</v>
      </c>
      <c r="C4" s="239"/>
      <c r="D4" s="240"/>
      <c r="E4" s="118"/>
      <c r="F4" s="249" t="s">
        <v>115</v>
      </c>
      <c r="G4" s="257"/>
      <c r="H4" s="97"/>
      <c r="I4" s="96"/>
    </row>
    <row r="5" spans="1:9" ht="13.5" thickBot="1">
      <c r="A5" s="175" t="s">
        <v>180</v>
      </c>
      <c r="B5" s="241" t="s">
        <v>129</v>
      </c>
      <c r="C5" s="241"/>
      <c r="D5" s="242"/>
      <c r="E5" s="118"/>
      <c r="F5" s="249" t="s">
        <v>36</v>
      </c>
      <c r="G5" s="257"/>
      <c r="H5" s="97"/>
      <c r="I5" s="96"/>
    </row>
    <row r="6" spans="1:9" ht="13.5" thickBot="1">
      <c r="A6" s="176" t="s">
        <v>181</v>
      </c>
      <c r="B6" s="255" t="s">
        <v>130</v>
      </c>
      <c r="C6" s="255"/>
      <c r="D6" s="256"/>
      <c r="E6" s="132"/>
      <c r="F6" s="258" t="s">
        <v>115</v>
      </c>
      <c r="G6" s="259"/>
      <c r="H6" s="97"/>
      <c r="I6" s="96"/>
    </row>
    <row r="7" ht="14.25" thickBot="1" thickTop="1">
      <c r="L7" s="19"/>
    </row>
    <row r="8" spans="1:10" ht="15.75" thickBot="1">
      <c r="A8" s="99" t="s">
        <v>110</v>
      </c>
      <c r="B8" s="245" t="s">
        <v>131</v>
      </c>
      <c r="C8" s="245"/>
      <c r="D8" s="245"/>
      <c r="E8" s="245"/>
      <c r="F8" s="245"/>
      <c r="G8" s="245"/>
      <c r="H8" s="245"/>
      <c r="I8" s="245"/>
      <c r="J8" s="246"/>
    </row>
    <row r="9" ht="13.5" thickBot="1">
      <c r="L9" s="19"/>
    </row>
    <row r="10" spans="1:10" ht="26.25" customHeight="1" thickBot="1" thickTop="1">
      <c r="A10" s="236" t="s">
        <v>111</v>
      </c>
      <c r="B10" s="237"/>
      <c r="C10" s="238"/>
      <c r="D10" s="231" t="s">
        <v>116</v>
      </c>
      <c r="E10" s="232"/>
      <c r="F10" s="228" t="s">
        <v>117</v>
      </c>
      <c r="G10" s="229"/>
      <c r="H10" s="247" t="s">
        <v>164</v>
      </c>
      <c r="I10" s="248"/>
      <c r="J10" s="126" t="s">
        <v>112</v>
      </c>
    </row>
    <row r="11" spans="1:10" ht="13.5" thickBot="1">
      <c r="A11" s="103" t="s">
        <v>133</v>
      </c>
      <c r="B11" s="133"/>
      <c r="C11" s="100"/>
      <c r="D11" s="104"/>
      <c r="E11" s="120" t="s">
        <v>118</v>
      </c>
      <c r="F11" s="122">
        <f aca="true" t="shared" si="0" ref="F11:F22">D11/1000</f>
        <v>0</v>
      </c>
      <c r="G11" s="125" t="s">
        <v>132</v>
      </c>
      <c r="H11" s="145"/>
      <c r="I11" s="146" t="s">
        <v>12</v>
      </c>
      <c r="J11" s="127">
        <f aca="true" t="shared" si="1" ref="J11:J22">F11*H11</f>
        <v>0</v>
      </c>
    </row>
    <row r="12" spans="1:10" ht="13.5" thickBot="1">
      <c r="A12" s="98" t="s">
        <v>134</v>
      </c>
      <c r="B12" s="78"/>
      <c r="C12" s="101"/>
      <c r="D12" s="102"/>
      <c r="E12" s="121" t="s">
        <v>118</v>
      </c>
      <c r="F12" s="123">
        <f t="shared" si="0"/>
        <v>0</v>
      </c>
      <c r="G12" s="115" t="s">
        <v>132</v>
      </c>
      <c r="H12" s="145"/>
      <c r="I12" s="146" t="s">
        <v>12</v>
      </c>
      <c r="J12" s="127">
        <f t="shared" si="1"/>
        <v>0</v>
      </c>
    </row>
    <row r="13" spans="1:10" ht="13.5" thickBot="1">
      <c r="A13" s="98" t="s">
        <v>135</v>
      </c>
      <c r="B13" s="78"/>
      <c r="C13" s="101"/>
      <c r="D13" s="102"/>
      <c r="E13" s="121" t="s">
        <v>118</v>
      </c>
      <c r="F13" s="123">
        <f t="shared" si="0"/>
        <v>0</v>
      </c>
      <c r="G13" s="115" t="s">
        <v>132</v>
      </c>
      <c r="H13" s="145"/>
      <c r="I13" s="146" t="s">
        <v>12</v>
      </c>
      <c r="J13" s="127">
        <f t="shared" si="1"/>
        <v>0</v>
      </c>
    </row>
    <row r="14" spans="1:10" ht="13.5" thickBot="1">
      <c r="A14" s="98" t="s">
        <v>136</v>
      </c>
      <c r="B14" s="78"/>
      <c r="C14" s="101"/>
      <c r="D14" s="102"/>
      <c r="E14" s="121" t="s">
        <v>118</v>
      </c>
      <c r="F14" s="123">
        <f t="shared" si="0"/>
        <v>0</v>
      </c>
      <c r="G14" s="115" t="s">
        <v>132</v>
      </c>
      <c r="H14" s="145"/>
      <c r="I14" s="146" t="s">
        <v>12</v>
      </c>
      <c r="J14" s="127">
        <f t="shared" si="1"/>
        <v>0</v>
      </c>
    </row>
    <row r="15" spans="1:10" ht="13.5" thickBot="1">
      <c r="A15" s="98" t="s">
        <v>137</v>
      </c>
      <c r="B15" s="78"/>
      <c r="C15" s="101"/>
      <c r="D15" s="102"/>
      <c r="E15" s="121" t="s">
        <v>118</v>
      </c>
      <c r="F15" s="123">
        <f t="shared" si="0"/>
        <v>0</v>
      </c>
      <c r="G15" s="115" t="s">
        <v>132</v>
      </c>
      <c r="H15" s="145"/>
      <c r="I15" s="146" t="s">
        <v>12</v>
      </c>
      <c r="J15" s="127">
        <f t="shared" si="1"/>
        <v>0</v>
      </c>
    </row>
    <row r="16" spans="1:10" ht="13.5" thickBot="1">
      <c r="A16" s="98" t="s">
        <v>138</v>
      </c>
      <c r="B16" s="78"/>
      <c r="C16" s="101"/>
      <c r="D16" s="102"/>
      <c r="E16" s="121" t="s">
        <v>118</v>
      </c>
      <c r="F16" s="123">
        <f t="shared" si="0"/>
        <v>0</v>
      </c>
      <c r="G16" s="115" t="s">
        <v>132</v>
      </c>
      <c r="H16" s="145"/>
      <c r="I16" s="146" t="s">
        <v>12</v>
      </c>
      <c r="J16" s="127">
        <f t="shared" si="1"/>
        <v>0</v>
      </c>
    </row>
    <row r="17" spans="1:10" ht="13.5" thickBot="1">
      <c r="A17" s="98" t="s">
        <v>139</v>
      </c>
      <c r="B17" s="78"/>
      <c r="C17" s="101"/>
      <c r="D17" s="102"/>
      <c r="E17" s="121" t="s">
        <v>118</v>
      </c>
      <c r="F17" s="123">
        <f t="shared" si="0"/>
        <v>0</v>
      </c>
      <c r="G17" s="115" t="s">
        <v>132</v>
      </c>
      <c r="H17" s="145"/>
      <c r="I17" s="146" t="s">
        <v>12</v>
      </c>
      <c r="J17" s="127">
        <f t="shared" si="1"/>
        <v>0</v>
      </c>
    </row>
    <row r="18" spans="1:10" ht="13.5" thickBot="1">
      <c r="A18" s="98" t="s">
        <v>140</v>
      </c>
      <c r="B18" s="78"/>
      <c r="C18" s="101"/>
      <c r="D18" s="102"/>
      <c r="E18" s="121" t="s">
        <v>118</v>
      </c>
      <c r="F18" s="123">
        <f t="shared" si="0"/>
        <v>0</v>
      </c>
      <c r="G18" s="115" t="s">
        <v>132</v>
      </c>
      <c r="H18" s="145"/>
      <c r="I18" s="146" t="s">
        <v>12</v>
      </c>
      <c r="J18" s="127">
        <f t="shared" si="1"/>
        <v>0</v>
      </c>
    </row>
    <row r="19" spans="1:10" ht="14.25" customHeight="1" thickBot="1">
      <c r="A19" s="230" t="s">
        <v>141</v>
      </c>
      <c r="B19" s="230"/>
      <c r="C19" s="101"/>
      <c r="D19" s="102"/>
      <c r="E19" s="121" t="s">
        <v>118</v>
      </c>
      <c r="F19" s="123">
        <f t="shared" si="0"/>
        <v>0</v>
      </c>
      <c r="G19" s="115" t="s">
        <v>132</v>
      </c>
      <c r="H19" s="145"/>
      <c r="I19" s="146" t="s">
        <v>12</v>
      </c>
      <c r="J19" s="127">
        <f t="shared" si="1"/>
        <v>0</v>
      </c>
    </row>
    <row r="20" spans="1:10" ht="13.5" customHeight="1" thickBot="1">
      <c r="A20" s="225" t="s">
        <v>182</v>
      </c>
      <c r="B20" s="225"/>
      <c r="C20" s="101"/>
      <c r="D20" s="102"/>
      <c r="E20" s="121" t="s">
        <v>118</v>
      </c>
      <c r="F20" s="123">
        <f t="shared" si="0"/>
        <v>0</v>
      </c>
      <c r="G20" s="115" t="s">
        <v>132</v>
      </c>
      <c r="H20" s="145"/>
      <c r="I20" s="146" t="s">
        <v>12</v>
      </c>
      <c r="J20" s="127">
        <f t="shared" si="1"/>
        <v>0</v>
      </c>
    </row>
    <row r="21" spans="1:10" ht="13.5" thickBot="1">
      <c r="A21" s="226" t="s">
        <v>113</v>
      </c>
      <c r="B21" s="227"/>
      <c r="C21" s="101"/>
      <c r="D21" s="102"/>
      <c r="E21" s="121" t="s">
        <v>118</v>
      </c>
      <c r="F21" s="123">
        <f t="shared" si="0"/>
        <v>0</v>
      </c>
      <c r="G21" s="115" t="s">
        <v>132</v>
      </c>
      <c r="H21" s="145"/>
      <c r="I21" s="146" t="s">
        <v>12</v>
      </c>
      <c r="J21" s="127">
        <f t="shared" si="1"/>
        <v>0</v>
      </c>
    </row>
    <row r="22" spans="1:10" ht="13.5" thickBot="1">
      <c r="A22" s="128" t="s">
        <v>114</v>
      </c>
      <c r="B22" s="134"/>
      <c r="C22" s="129"/>
      <c r="D22" s="130"/>
      <c r="E22" s="131" t="s">
        <v>118</v>
      </c>
      <c r="F22" s="123">
        <f t="shared" si="0"/>
        <v>0</v>
      </c>
      <c r="G22" s="115" t="s">
        <v>132</v>
      </c>
      <c r="H22" s="145"/>
      <c r="I22" s="146" t="s">
        <v>12</v>
      </c>
      <c r="J22" s="135">
        <f t="shared" si="1"/>
        <v>0</v>
      </c>
    </row>
    <row r="23" spans="6:10" ht="13.5" thickTop="1">
      <c r="F23" s="136" t="s">
        <v>183</v>
      </c>
      <c r="G23" s="137"/>
      <c r="H23" s="173"/>
      <c r="I23" s="170" t="s">
        <v>12</v>
      </c>
      <c r="J23" s="138">
        <f>SUM(J11:J22)</f>
        <v>0</v>
      </c>
    </row>
    <row r="24" spans="6:10" ht="12.75">
      <c r="F24" s="139" t="s">
        <v>184</v>
      </c>
      <c r="G24" s="140"/>
      <c r="H24" s="173"/>
      <c r="I24" s="171" t="s">
        <v>12</v>
      </c>
      <c r="J24" s="141" t="e">
        <f>J23/E4</f>
        <v>#DIV/0!</v>
      </c>
    </row>
    <row r="25" spans="6:10" ht="13.5" thickBot="1">
      <c r="F25" s="142" t="s">
        <v>185</v>
      </c>
      <c r="G25" s="143"/>
      <c r="H25" s="174"/>
      <c r="I25" s="172" t="s">
        <v>12</v>
      </c>
      <c r="J25" s="144" t="e">
        <f>J23/(E5/100)</f>
        <v>#DIV/0!</v>
      </c>
    </row>
  </sheetData>
  <sheetProtection password="DB4D" sheet="1" objects="1" scenarios="1"/>
  <mergeCells count="16">
    <mergeCell ref="A1:J1"/>
    <mergeCell ref="A10:C10"/>
    <mergeCell ref="B4:D4"/>
    <mergeCell ref="B5:D5"/>
    <mergeCell ref="B6:D6"/>
    <mergeCell ref="B8:J8"/>
    <mergeCell ref="H10:I10"/>
    <mergeCell ref="F4:G4"/>
    <mergeCell ref="F5:G5"/>
    <mergeCell ref="F6:G6"/>
    <mergeCell ref="B3:G3"/>
    <mergeCell ref="A20:B20"/>
    <mergeCell ref="A21:B21"/>
    <mergeCell ref="F10:G10"/>
    <mergeCell ref="A19:B19"/>
    <mergeCell ref="D10:E10"/>
  </mergeCells>
  <printOptions/>
  <pageMargins left="0.75" right="0.75" top="1" bottom="1" header="0.5" footer="0.5"/>
  <pageSetup horizontalDpi="360" verticalDpi="360" orientation="landscape" r:id="rId2"/>
  <legacyDrawing r:id="rId1"/>
</worksheet>
</file>

<file path=xl/worksheets/sheet11.xml><?xml version="1.0" encoding="utf-8"?>
<worksheet xmlns="http://schemas.openxmlformats.org/spreadsheetml/2006/main" xmlns:r="http://schemas.openxmlformats.org/officeDocument/2006/relationships">
  <sheetPr codeName="Sheet16"/>
  <dimension ref="A1:L25"/>
  <sheetViews>
    <sheetView workbookViewId="0" topLeftCell="A1">
      <selection activeCell="H11" sqref="H11:H22"/>
    </sheetView>
  </sheetViews>
  <sheetFormatPr defaultColWidth="9.140625" defaultRowHeight="12.75"/>
  <cols>
    <col min="1" max="1" width="3.8515625" style="0" customWidth="1"/>
    <col min="2" max="2" width="11.00390625" style="0" customWidth="1"/>
    <col min="3" max="3" width="39.421875" style="0" customWidth="1"/>
    <col min="4" max="4" width="11.8515625" style="0" customWidth="1"/>
    <col min="5" max="5" width="6.57421875" style="0" customWidth="1"/>
    <col min="6" max="6" width="9.57421875" style="0" customWidth="1"/>
    <col min="7" max="7" width="3.00390625" style="19" customWidth="1"/>
    <col min="8" max="8" width="12.140625" style="0" customWidth="1"/>
    <col min="9" max="9" width="2.57421875" style="19" customWidth="1"/>
    <col min="10" max="10" width="16.00390625" style="0" customWidth="1"/>
  </cols>
  <sheetData>
    <row r="1" spans="1:10" ht="13.5" thickBot="1">
      <c r="A1" s="233" t="s">
        <v>166</v>
      </c>
      <c r="B1" s="234"/>
      <c r="C1" s="234"/>
      <c r="D1" s="234"/>
      <c r="E1" s="234"/>
      <c r="F1" s="234"/>
      <c r="G1" s="234"/>
      <c r="H1" s="234"/>
      <c r="I1" s="234"/>
      <c r="J1" s="235"/>
    </row>
    <row r="2" spans="8:9" ht="13.5" thickBot="1">
      <c r="H2" s="116"/>
      <c r="I2" s="124"/>
    </row>
    <row r="3" spans="1:9" ht="16.5" thickBot="1" thickTop="1">
      <c r="A3" s="119" t="s">
        <v>109</v>
      </c>
      <c r="B3" s="253" t="s">
        <v>162</v>
      </c>
      <c r="C3" s="253"/>
      <c r="D3" s="253"/>
      <c r="E3" s="253"/>
      <c r="F3" s="253"/>
      <c r="G3" s="254"/>
      <c r="H3" s="117"/>
      <c r="I3" s="117"/>
    </row>
    <row r="4" spans="1:9" ht="13.5" thickBot="1">
      <c r="A4" s="175" t="s">
        <v>179</v>
      </c>
      <c r="B4" s="239" t="s">
        <v>186</v>
      </c>
      <c r="C4" s="239"/>
      <c r="D4" s="240"/>
      <c r="E4" s="118"/>
      <c r="F4" s="249" t="s">
        <v>115</v>
      </c>
      <c r="G4" s="257"/>
      <c r="H4" s="97"/>
      <c r="I4" s="96"/>
    </row>
    <row r="5" spans="1:9" ht="13.5" thickBot="1">
      <c r="A5" s="175" t="s">
        <v>180</v>
      </c>
      <c r="B5" s="241" t="s">
        <v>129</v>
      </c>
      <c r="C5" s="241"/>
      <c r="D5" s="242"/>
      <c r="E5" s="118"/>
      <c r="F5" s="249" t="s">
        <v>36</v>
      </c>
      <c r="G5" s="257"/>
      <c r="H5" s="97"/>
      <c r="I5" s="96"/>
    </row>
    <row r="6" spans="1:9" ht="13.5" thickBot="1">
      <c r="A6" s="176" t="s">
        <v>181</v>
      </c>
      <c r="B6" s="255" t="s">
        <v>130</v>
      </c>
      <c r="C6" s="255"/>
      <c r="D6" s="256"/>
      <c r="E6" s="132"/>
      <c r="F6" s="258" t="s">
        <v>115</v>
      </c>
      <c r="G6" s="259"/>
      <c r="H6" s="97"/>
      <c r="I6" s="96"/>
    </row>
    <row r="7" ht="14.25" thickBot="1" thickTop="1">
      <c r="L7" s="19"/>
    </row>
    <row r="8" spans="1:10" ht="15.75" thickBot="1">
      <c r="A8" s="99" t="s">
        <v>110</v>
      </c>
      <c r="B8" s="245" t="s">
        <v>131</v>
      </c>
      <c r="C8" s="245"/>
      <c r="D8" s="245"/>
      <c r="E8" s="245"/>
      <c r="F8" s="245"/>
      <c r="G8" s="245"/>
      <c r="H8" s="245"/>
      <c r="I8" s="245"/>
      <c r="J8" s="246"/>
    </row>
    <row r="9" ht="13.5" thickBot="1">
      <c r="L9" s="19"/>
    </row>
    <row r="10" spans="1:10" ht="26.25" customHeight="1" thickBot="1" thickTop="1">
      <c r="A10" s="236" t="s">
        <v>111</v>
      </c>
      <c r="B10" s="237"/>
      <c r="C10" s="238"/>
      <c r="D10" s="231" t="s">
        <v>116</v>
      </c>
      <c r="E10" s="232"/>
      <c r="F10" s="228" t="s">
        <v>117</v>
      </c>
      <c r="G10" s="229"/>
      <c r="H10" s="247" t="s">
        <v>164</v>
      </c>
      <c r="I10" s="248"/>
      <c r="J10" s="126" t="s">
        <v>112</v>
      </c>
    </row>
    <row r="11" spans="1:10" ht="13.5" thickBot="1">
      <c r="A11" s="103" t="s">
        <v>133</v>
      </c>
      <c r="B11" s="133"/>
      <c r="C11" s="100"/>
      <c r="D11" s="104"/>
      <c r="E11" s="120" t="s">
        <v>118</v>
      </c>
      <c r="F11" s="122">
        <f aca="true" t="shared" si="0" ref="F11:F22">D11/1000</f>
        <v>0</v>
      </c>
      <c r="G11" s="125" t="s">
        <v>132</v>
      </c>
      <c r="H11" s="145"/>
      <c r="I11" s="146" t="s">
        <v>12</v>
      </c>
      <c r="J11" s="127">
        <f aca="true" t="shared" si="1" ref="J11:J22">F11*H11</f>
        <v>0</v>
      </c>
    </row>
    <row r="12" spans="1:10" ht="13.5" thickBot="1">
      <c r="A12" s="98" t="s">
        <v>134</v>
      </c>
      <c r="B12" s="78"/>
      <c r="C12" s="101"/>
      <c r="D12" s="102"/>
      <c r="E12" s="121" t="s">
        <v>118</v>
      </c>
      <c r="F12" s="123">
        <f t="shared" si="0"/>
        <v>0</v>
      </c>
      <c r="G12" s="115" t="s">
        <v>132</v>
      </c>
      <c r="H12" s="145"/>
      <c r="I12" s="146" t="s">
        <v>12</v>
      </c>
      <c r="J12" s="127">
        <f t="shared" si="1"/>
        <v>0</v>
      </c>
    </row>
    <row r="13" spans="1:10" ht="13.5" thickBot="1">
      <c r="A13" s="98" t="s">
        <v>135</v>
      </c>
      <c r="B13" s="78"/>
      <c r="C13" s="101"/>
      <c r="D13" s="102"/>
      <c r="E13" s="121" t="s">
        <v>118</v>
      </c>
      <c r="F13" s="123">
        <f t="shared" si="0"/>
        <v>0</v>
      </c>
      <c r="G13" s="115" t="s">
        <v>132</v>
      </c>
      <c r="H13" s="145"/>
      <c r="I13" s="146" t="s">
        <v>12</v>
      </c>
      <c r="J13" s="127">
        <f t="shared" si="1"/>
        <v>0</v>
      </c>
    </row>
    <row r="14" spans="1:10" ht="13.5" thickBot="1">
      <c r="A14" s="98" t="s">
        <v>136</v>
      </c>
      <c r="B14" s="78"/>
      <c r="C14" s="101"/>
      <c r="D14" s="102"/>
      <c r="E14" s="121" t="s">
        <v>118</v>
      </c>
      <c r="F14" s="123">
        <f t="shared" si="0"/>
        <v>0</v>
      </c>
      <c r="G14" s="115" t="s">
        <v>132</v>
      </c>
      <c r="H14" s="145"/>
      <c r="I14" s="146" t="s">
        <v>12</v>
      </c>
      <c r="J14" s="127">
        <f t="shared" si="1"/>
        <v>0</v>
      </c>
    </row>
    <row r="15" spans="1:10" ht="13.5" thickBot="1">
      <c r="A15" s="98" t="s">
        <v>137</v>
      </c>
      <c r="B15" s="78"/>
      <c r="C15" s="101"/>
      <c r="D15" s="102"/>
      <c r="E15" s="121" t="s">
        <v>118</v>
      </c>
      <c r="F15" s="123">
        <f t="shared" si="0"/>
        <v>0</v>
      </c>
      <c r="G15" s="115" t="s">
        <v>132</v>
      </c>
      <c r="H15" s="145"/>
      <c r="I15" s="146" t="s">
        <v>12</v>
      </c>
      <c r="J15" s="127">
        <f t="shared" si="1"/>
        <v>0</v>
      </c>
    </row>
    <row r="16" spans="1:10" ht="13.5" thickBot="1">
      <c r="A16" s="98" t="s">
        <v>138</v>
      </c>
      <c r="B16" s="78"/>
      <c r="C16" s="101"/>
      <c r="D16" s="102"/>
      <c r="E16" s="121" t="s">
        <v>118</v>
      </c>
      <c r="F16" s="123">
        <f t="shared" si="0"/>
        <v>0</v>
      </c>
      <c r="G16" s="115" t="s">
        <v>132</v>
      </c>
      <c r="H16" s="145"/>
      <c r="I16" s="146" t="s">
        <v>12</v>
      </c>
      <c r="J16" s="127">
        <f t="shared" si="1"/>
        <v>0</v>
      </c>
    </row>
    <row r="17" spans="1:10" ht="13.5" thickBot="1">
      <c r="A17" s="98" t="s">
        <v>139</v>
      </c>
      <c r="B17" s="78"/>
      <c r="C17" s="101"/>
      <c r="D17" s="102"/>
      <c r="E17" s="121" t="s">
        <v>118</v>
      </c>
      <c r="F17" s="123">
        <f t="shared" si="0"/>
        <v>0</v>
      </c>
      <c r="G17" s="115" t="s">
        <v>132</v>
      </c>
      <c r="H17" s="145"/>
      <c r="I17" s="146" t="s">
        <v>12</v>
      </c>
      <c r="J17" s="127">
        <f t="shared" si="1"/>
        <v>0</v>
      </c>
    </row>
    <row r="18" spans="1:10" ht="13.5" thickBot="1">
      <c r="A18" s="98" t="s">
        <v>140</v>
      </c>
      <c r="B18" s="78"/>
      <c r="C18" s="101"/>
      <c r="D18" s="102"/>
      <c r="E18" s="121" t="s">
        <v>118</v>
      </c>
      <c r="F18" s="123">
        <f t="shared" si="0"/>
        <v>0</v>
      </c>
      <c r="G18" s="115" t="s">
        <v>132</v>
      </c>
      <c r="H18" s="145"/>
      <c r="I18" s="146" t="s">
        <v>12</v>
      </c>
      <c r="J18" s="127">
        <f t="shared" si="1"/>
        <v>0</v>
      </c>
    </row>
    <row r="19" spans="1:10" ht="14.25" customHeight="1" thickBot="1">
      <c r="A19" s="230" t="s">
        <v>141</v>
      </c>
      <c r="B19" s="230"/>
      <c r="C19" s="101"/>
      <c r="D19" s="102"/>
      <c r="E19" s="121" t="s">
        <v>118</v>
      </c>
      <c r="F19" s="123">
        <f t="shared" si="0"/>
        <v>0</v>
      </c>
      <c r="G19" s="115" t="s">
        <v>132</v>
      </c>
      <c r="H19" s="145"/>
      <c r="I19" s="146" t="s">
        <v>12</v>
      </c>
      <c r="J19" s="127">
        <f t="shared" si="1"/>
        <v>0</v>
      </c>
    </row>
    <row r="20" spans="1:10" ht="13.5" customHeight="1" thickBot="1">
      <c r="A20" s="225" t="s">
        <v>182</v>
      </c>
      <c r="B20" s="225"/>
      <c r="C20" s="101"/>
      <c r="D20" s="102"/>
      <c r="E20" s="121" t="s">
        <v>118</v>
      </c>
      <c r="F20" s="123">
        <f t="shared" si="0"/>
        <v>0</v>
      </c>
      <c r="G20" s="115" t="s">
        <v>132</v>
      </c>
      <c r="H20" s="145"/>
      <c r="I20" s="146" t="s">
        <v>12</v>
      </c>
      <c r="J20" s="127">
        <f t="shared" si="1"/>
        <v>0</v>
      </c>
    </row>
    <row r="21" spans="1:10" ht="13.5" thickBot="1">
      <c r="A21" s="226" t="s">
        <v>113</v>
      </c>
      <c r="B21" s="227"/>
      <c r="C21" s="101"/>
      <c r="D21" s="102"/>
      <c r="E21" s="121" t="s">
        <v>118</v>
      </c>
      <c r="F21" s="123">
        <f t="shared" si="0"/>
        <v>0</v>
      </c>
      <c r="G21" s="115" t="s">
        <v>132</v>
      </c>
      <c r="H21" s="145"/>
      <c r="I21" s="146" t="s">
        <v>12</v>
      </c>
      <c r="J21" s="127">
        <f t="shared" si="1"/>
        <v>0</v>
      </c>
    </row>
    <row r="22" spans="1:10" ht="13.5" thickBot="1">
      <c r="A22" s="128" t="s">
        <v>114</v>
      </c>
      <c r="B22" s="134"/>
      <c r="C22" s="129"/>
      <c r="D22" s="130"/>
      <c r="E22" s="131" t="s">
        <v>118</v>
      </c>
      <c r="F22" s="123">
        <f t="shared" si="0"/>
        <v>0</v>
      </c>
      <c r="G22" s="115" t="s">
        <v>132</v>
      </c>
      <c r="H22" s="145"/>
      <c r="I22" s="146" t="s">
        <v>12</v>
      </c>
      <c r="J22" s="135">
        <f t="shared" si="1"/>
        <v>0</v>
      </c>
    </row>
    <row r="23" spans="6:10" ht="13.5" thickTop="1">
      <c r="F23" s="136" t="s">
        <v>183</v>
      </c>
      <c r="G23" s="137"/>
      <c r="H23" s="173"/>
      <c r="I23" s="170" t="s">
        <v>12</v>
      </c>
      <c r="J23" s="138">
        <f>SUM(J11:J22)</f>
        <v>0</v>
      </c>
    </row>
    <row r="24" spans="6:10" ht="12.75">
      <c r="F24" s="139" t="s">
        <v>184</v>
      </c>
      <c r="G24" s="140"/>
      <c r="H24" s="173"/>
      <c r="I24" s="171" t="s">
        <v>12</v>
      </c>
      <c r="J24" s="141" t="e">
        <f>J23/E4</f>
        <v>#DIV/0!</v>
      </c>
    </row>
    <row r="25" spans="6:10" ht="13.5" thickBot="1">
      <c r="F25" s="142" t="s">
        <v>185</v>
      </c>
      <c r="G25" s="143"/>
      <c r="H25" s="174"/>
      <c r="I25" s="172" t="s">
        <v>12</v>
      </c>
      <c r="J25" s="144" t="e">
        <f>J23/(E5/100)</f>
        <v>#DIV/0!</v>
      </c>
    </row>
  </sheetData>
  <sheetProtection password="DB4D" sheet="1" objects="1" scenarios="1"/>
  <mergeCells count="16">
    <mergeCell ref="A1:J1"/>
    <mergeCell ref="B3:G3"/>
    <mergeCell ref="H10:I10"/>
    <mergeCell ref="D10:E10"/>
    <mergeCell ref="F4:G4"/>
    <mergeCell ref="F5:G5"/>
    <mergeCell ref="F6:G6"/>
    <mergeCell ref="B4:D4"/>
    <mergeCell ref="B5:D5"/>
    <mergeCell ref="B6:D6"/>
    <mergeCell ref="B8:J8"/>
    <mergeCell ref="A19:B19"/>
    <mergeCell ref="A20:B20"/>
    <mergeCell ref="A21:B21"/>
    <mergeCell ref="F10:G10"/>
    <mergeCell ref="A10:C10"/>
  </mergeCells>
  <printOptions/>
  <pageMargins left="0.75" right="0.75" top="1" bottom="1" header="0.5" footer="0.5"/>
  <pageSetup horizontalDpi="360" verticalDpi="360" orientation="landscape" r:id="rId2"/>
  <legacyDrawing r:id="rId1"/>
</worksheet>
</file>

<file path=xl/worksheets/sheet12.xml><?xml version="1.0" encoding="utf-8"?>
<worksheet xmlns="http://schemas.openxmlformats.org/spreadsheetml/2006/main" xmlns:r="http://schemas.openxmlformats.org/officeDocument/2006/relationships">
  <sheetPr codeName="Sheet17"/>
  <dimension ref="A1:L25"/>
  <sheetViews>
    <sheetView workbookViewId="0" topLeftCell="A1">
      <selection activeCell="H11" sqref="H11:H22"/>
    </sheetView>
  </sheetViews>
  <sheetFormatPr defaultColWidth="9.140625" defaultRowHeight="12.75"/>
  <cols>
    <col min="1" max="1" width="3.140625" style="0" customWidth="1"/>
    <col min="2" max="2" width="11.00390625" style="0" customWidth="1"/>
    <col min="3" max="3" width="39.421875" style="0" customWidth="1"/>
    <col min="4" max="4" width="12.8515625" style="0" customWidth="1"/>
    <col min="5" max="5" width="6.57421875" style="0" customWidth="1"/>
    <col min="7" max="7" width="3.00390625" style="19" customWidth="1"/>
    <col min="8" max="8" width="12.140625" style="0" customWidth="1"/>
    <col min="9" max="9" width="2.57421875" style="19" customWidth="1"/>
    <col min="10" max="10" width="16.00390625" style="0" customWidth="1"/>
  </cols>
  <sheetData>
    <row r="1" spans="1:10" ht="13.5" thickBot="1">
      <c r="A1" s="233" t="s">
        <v>165</v>
      </c>
      <c r="B1" s="234"/>
      <c r="C1" s="234"/>
      <c r="D1" s="234"/>
      <c r="E1" s="234"/>
      <c r="F1" s="234"/>
      <c r="G1" s="234"/>
      <c r="H1" s="234"/>
      <c r="I1" s="234"/>
      <c r="J1" s="235"/>
    </row>
    <row r="2" spans="8:9" ht="13.5" thickBot="1">
      <c r="H2" s="116"/>
      <c r="I2" s="124"/>
    </row>
    <row r="3" spans="1:9" ht="15">
      <c r="A3" s="184" t="s">
        <v>109</v>
      </c>
      <c r="B3" s="260" t="s">
        <v>162</v>
      </c>
      <c r="C3" s="260"/>
      <c r="D3" s="260"/>
      <c r="E3" s="260"/>
      <c r="F3" s="260"/>
      <c r="G3" s="261"/>
      <c r="H3" s="117"/>
      <c r="I3" s="117"/>
    </row>
    <row r="4" spans="1:9" ht="12.75">
      <c r="A4" s="180" t="s">
        <v>179</v>
      </c>
      <c r="B4" s="241" t="s">
        <v>186</v>
      </c>
      <c r="C4" s="241"/>
      <c r="D4" s="241"/>
      <c r="E4" s="182"/>
      <c r="F4" s="262" t="s">
        <v>115</v>
      </c>
      <c r="G4" s="250"/>
      <c r="H4" s="97"/>
      <c r="I4" s="96"/>
    </row>
    <row r="5" spans="1:9" ht="12.75">
      <c r="A5" s="180" t="s">
        <v>180</v>
      </c>
      <c r="B5" s="241" t="s">
        <v>129</v>
      </c>
      <c r="C5" s="241"/>
      <c r="D5" s="241"/>
      <c r="E5" s="182"/>
      <c r="F5" s="262" t="s">
        <v>36</v>
      </c>
      <c r="G5" s="250"/>
      <c r="H5" s="97"/>
      <c r="I5" s="96"/>
    </row>
    <row r="6" spans="1:9" ht="13.5" thickBot="1">
      <c r="A6" s="181" t="s">
        <v>181</v>
      </c>
      <c r="B6" s="243" t="s">
        <v>130</v>
      </c>
      <c r="C6" s="243"/>
      <c r="D6" s="243"/>
      <c r="E6" s="183"/>
      <c r="F6" s="263" t="s">
        <v>115</v>
      </c>
      <c r="G6" s="252"/>
      <c r="H6" s="97"/>
      <c r="I6" s="96"/>
    </row>
    <row r="7" ht="13.5" thickBot="1">
      <c r="L7" s="19"/>
    </row>
    <row r="8" spans="1:10" ht="15.75" thickBot="1">
      <c r="A8" s="99" t="s">
        <v>110</v>
      </c>
      <c r="B8" s="245" t="s">
        <v>131</v>
      </c>
      <c r="C8" s="245"/>
      <c r="D8" s="245"/>
      <c r="E8" s="245"/>
      <c r="F8" s="245"/>
      <c r="G8" s="245"/>
      <c r="H8" s="245"/>
      <c r="I8" s="245"/>
      <c r="J8" s="246"/>
    </row>
    <row r="9" ht="13.5" thickBot="1">
      <c r="L9" s="19"/>
    </row>
    <row r="10" spans="1:10" ht="26.25" customHeight="1" thickBot="1" thickTop="1">
      <c r="A10" s="236" t="s">
        <v>111</v>
      </c>
      <c r="B10" s="237"/>
      <c r="C10" s="238"/>
      <c r="D10" s="231" t="s">
        <v>116</v>
      </c>
      <c r="E10" s="232"/>
      <c r="F10" s="228" t="s">
        <v>117</v>
      </c>
      <c r="G10" s="229"/>
      <c r="H10" s="247" t="s">
        <v>164</v>
      </c>
      <c r="I10" s="248"/>
      <c r="J10" s="126" t="s">
        <v>112</v>
      </c>
    </row>
    <row r="11" spans="1:10" ht="13.5" thickBot="1">
      <c r="A11" s="103" t="s">
        <v>133</v>
      </c>
      <c r="B11" s="133"/>
      <c r="C11" s="100"/>
      <c r="D11" s="104"/>
      <c r="E11" s="120" t="s">
        <v>118</v>
      </c>
      <c r="F11" s="122">
        <f aca="true" t="shared" si="0" ref="F11:F22">D11/1000</f>
        <v>0</v>
      </c>
      <c r="G11" s="125" t="s">
        <v>132</v>
      </c>
      <c r="H11" s="145"/>
      <c r="I11" s="146" t="s">
        <v>12</v>
      </c>
      <c r="J11" s="127">
        <f aca="true" t="shared" si="1" ref="J11:J22">F11*H11</f>
        <v>0</v>
      </c>
    </row>
    <row r="12" spans="1:10" ht="13.5" thickBot="1">
      <c r="A12" s="98" t="s">
        <v>134</v>
      </c>
      <c r="B12" s="78"/>
      <c r="C12" s="101"/>
      <c r="D12" s="102"/>
      <c r="E12" s="121" t="s">
        <v>118</v>
      </c>
      <c r="F12" s="123">
        <f t="shared" si="0"/>
        <v>0</v>
      </c>
      <c r="G12" s="115" t="s">
        <v>132</v>
      </c>
      <c r="H12" s="145"/>
      <c r="I12" s="146" t="s">
        <v>12</v>
      </c>
      <c r="J12" s="127">
        <f t="shared" si="1"/>
        <v>0</v>
      </c>
    </row>
    <row r="13" spans="1:10" ht="13.5" thickBot="1">
      <c r="A13" s="98" t="s">
        <v>135</v>
      </c>
      <c r="B13" s="78"/>
      <c r="C13" s="101"/>
      <c r="D13" s="102"/>
      <c r="E13" s="121" t="s">
        <v>118</v>
      </c>
      <c r="F13" s="123">
        <f t="shared" si="0"/>
        <v>0</v>
      </c>
      <c r="G13" s="115" t="s">
        <v>132</v>
      </c>
      <c r="H13" s="145"/>
      <c r="I13" s="146" t="s">
        <v>12</v>
      </c>
      <c r="J13" s="127">
        <f t="shared" si="1"/>
        <v>0</v>
      </c>
    </row>
    <row r="14" spans="1:10" ht="13.5" thickBot="1">
      <c r="A14" s="98" t="s">
        <v>136</v>
      </c>
      <c r="B14" s="78"/>
      <c r="C14" s="101"/>
      <c r="D14" s="102"/>
      <c r="E14" s="121" t="s">
        <v>118</v>
      </c>
      <c r="F14" s="123">
        <f t="shared" si="0"/>
        <v>0</v>
      </c>
      <c r="G14" s="115" t="s">
        <v>132</v>
      </c>
      <c r="H14" s="145"/>
      <c r="I14" s="146" t="s">
        <v>12</v>
      </c>
      <c r="J14" s="127">
        <f t="shared" si="1"/>
        <v>0</v>
      </c>
    </row>
    <row r="15" spans="1:10" ht="13.5" thickBot="1">
      <c r="A15" s="98" t="s">
        <v>137</v>
      </c>
      <c r="B15" s="78"/>
      <c r="C15" s="101"/>
      <c r="D15" s="102"/>
      <c r="E15" s="121" t="s">
        <v>118</v>
      </c>
      <c r="F15" s="123">
        <f t="shared" si="0"/>
        <v>0</v>
      </c>
      <c r="G15" s="115" t="s">
        <v>132</v>
      </c>
      <c r="H15" s="145"/>
      <c r="I15" s="146" t="s">
        <v>12</v>
      </c>
      <c r="J15" s="127">
        <f t="shared" si="1"/>
        <v>0</v>
      </c>
    </row>
    <row r="16" spans="1:10" ht="13.5" thickBot="1">
      <c r="A16" s="98" t="s">
        <v>138</v>
      </c>
      <c r="B16" s="78"/>
      <c r="C16" s="101"/>
      <c r="D16" s="102"/>
      <c r="E16" s="121" t="s">
        <v>118</v>
      </c>
      <c r="F16" s="123">
        <f t="shared" si="0"/>
        <v>0</v>
      </c>
      <c r="G16" s="115" t="s">
        <v>132</v>
      </c>
      <c r="H16" s="145"/>
      <c r="I16" s="146" t="s">
        <v>12</v>
      </c>
      <c r="J16" s="127">
        <f t="shared" si="1"/>
        <v>0</v>
      </c>
    </row>
    <row r="17" spans="1:10" ht="13.5" thickBot="1">
      <c r="A17" s="98" t="s">
        <v>139</v>
      </c>
      <c r="B17" s="78"/>
      <c r="C17" s="101"/>
      <c r="D17" s="102"/>
      <c r="E17" s="121" t="s">
        <v>118</v>
      </c>
      <c r="F17" s="123">
        <f t="shared" si="0"/>
        <v>0</v>
      </c>
      <c r="G17" s="115" t="s">
        <v>132</v>
      </c>
      <c r="H17" s="145"/>
      <c r="I17" s="146" t="s">
        <v>12</v>
      </c>
      <c r="J17" s="127">
        <f t="shared" si="1"/>
        <v>0</v>
      </c>
    </row>
    <row r="18" spans="1:10" ht="13.5" thickBot="1">
      <c r="A18" s="98" t="s">
        <v>140</v>
      </c>
      <c r="B18" s="78"/>
      <c r="C18" s="101"/>
      <c r="D18" s="102"/>
      <c r="E18" s="121" t="s">
        <v>118</v>
      </c>
      <c r="F18" s="123">
        <f t="shared" si="0"/>
        <v>0</v>
      </c>
      <c r="G18" s="115" t="s">
        <v>132</v>
      </c>
      <c r="H18" s="145"/>
      <c r="I18" s="146" t="s">
        <v>12</v>
      </c>
      <c r="J18" s="127">
        <f t="shared" si="1"/>
        <v>0</v>
      </c>
    </row>
    <row r="19" spans="1:10" ht="14.25" customHeight="1" thickBot="1">
      <c r="A19" s="230" t="s">
        <v>141</v>
      </c>
      <c r="B19" s="230"/>
      <c r="C19" s="101"/>
      <c r="D19" s="102"/>
      <c r="E19" s="121" t="s">
        <v>118</v>
      </c>
      <c r="F19" s="123">
        <f t="shared" si="0"/>
        <v>0</v>
      </c>
      <c r="G19" s="115" t="s">
        <v>132</v>
      </c>
      <c r="H19" s="145"/>
      <c r="I19" s="146" t="s">
        <v>12</v>
      </c>
      <c r="J19" s="127">
        <f t="shared" si="1"/>
        <v>0</v>
      </c>
    </row>
    <row r="20" spans="1:10" ht="13.5" customHeight="1" thickBot="1">
      <c r="A20" s="225" t="s">
        <v>182</v>
      </c>
      <c r="B20" s="225"/>
      <c r="C20" s="101"/>
      <c r="D20" s="102"/>
      <c r="E20" s="121" t="s">
        <v>118</v>
      </c>
      <c r="F20" s="123">
        <f t="shared" si="0"/>
        <v>0</v>
      </c>
      <c r="G20" s="115" t="s">
        <v>132</v>
      </c>
      <c r="H20" s="145"/>
      <c r="I20" s="146" t="s">
        <v>12</v>
      </c>
      <c r="J20" s="127">
        <f t="shared" si="1"/>
        <v>0</v>
      </c>
    </row>
    <row r="21" spans="1:10" ht="13.5" thickBot="1">
      <c r="A21" s="226" t="s">
        <v>113</v>
      </c>
      <c r="B21" s="227"/>
      <c r="C21" s="101"/>
      <c r="D21" s="102"/>
      <c r="E21" s="121" t="s">
        <v>118</v>
      </c>
      <c r="F21" s="123">
        <f t="shared" si="0"/>
        <v>0</v>
      </c>
      <c r="G21" s="115" t="s">
        <v>132</v>
      </c>
      <c r="H21" s="145"/>
      <c r="I21" s="146" t="s">
        <v>12</v>
      </c>
      <c r="J21" s="127">
        <f t="shared" si="1"/>
        <v>0</v>
      </c>
    </row>
    <row r="22" spans="1:10" ht="13.5" thickBot="1">
      <c r="A22" s="128" t="s">
        <v>114</v>
      </c>
      <c r="B22" s="134"/>
      <c r="C22" s="129"/>
      <c r="D22" s="130"/>
      <c r="E22" s="131" t="s">
        <v>118</v>
      </c>
      <c r="F22" s="123">
        <f t="shared" si="0"/>
        <v>0</v>
      </c>
      <c r="G22" s="115" t="s">
        <v>132</v>
      </c>
      <c r="H22" s="145"/>
      <c r="I22" s="146" t="s">
        <v>12</v>
      </c>
      <c r="J22" s="135">
        <f t="shared" si="1"/>
        <v>0</v>
      </c>
    </row>
    <row r="23" spans="6:10" ht="13.5" thickTop="1">
      <c r="F23" s="136" t="s">
        <v>183</v>
      </c>
      <c r="G23" s="137"/>
      <c r="H23" s="173"/>
      <c r="I23" s="170" t="s">
        <v>12</v>
      </c>
      <c r="J23" s="138">
        <f>SUM(J11:J22)</f>
        <v>0</v>
      </c>
    </row>
    <row r="24" spans="6:10" ht="12.75">
      <c r="F24" s="139" t="s">
        <v>184</v>
      </c>
      <c r="G24" s="140"/>
      <c r="H24" s="173"/>
      <c r="I24" s="171" t="s">
        <v>12</v>
      </c>
      <c r="J24" s="141" t="e">
        <f>J23/E4</f>
        <v>#DIV/0!</v>
      </c>
    </row>
    <row r="25" spans="6:10" ht="13.5" thickBot="1">
      <c r="F25" s="142" t="s">
        <v>185</v>
      </c>
      <c r="G25" s="143"/>
      <c r="H25" s="174"/>
      <c r="I25" s="172" t="s">
        <v>12</v>
      </c>
      <c r="J25" s="144" t="e">
        <f>J23/(E5/100)</f>
        <v>#DIV/0!</v>
      </c>
    </row>
  </sheetData>
  <sheetProtection password="DB4D" sheet="1" objects="1" scenarios="1"/>
  <mergeCells count="16">
    <mergeCell ref="A1:J1"/>
    <mergeCell ref="A10:C10"/>
    <mergeCell ref="B4:D4"/>
    <mergeCell ref="B5:D5"/>
    <mergeCell ref="B6:D6"/>
    <mergeCell ref="B8:J8"/>
    <mergeCell ref="H10:I10"/>
    <mergeCell ref="F4:G4"/>
    <mergeCell ref="F5:G5"/>
    <mergeCell ref="F6:G6"/>
    <mergeCell ref="B3:G3"/>
    <mergeCell ref="A20:B20"/>
    <mergeCell ref="A21:B21"/>
    <mergeCell ref="F10:G10"/>
    <mergeCell ref="A19:B19"/>
    <mergeCell ref="D10:E10"/>
  </mergeCells>
  <printOptions/>
  <pageMargins left="0.75" right="0.75" top="1" bottom="1" header="0.5" footer="0.5"/>
  <pageSetup horizontalDpi="360" verticalDpi="360" orientation="landscape" r:id="rId2"/>
  <legacyDrawing r:id="rId1"/>
</worksheet>
</file>

<file path=xl/worksheets/sheet13.xml><?xml version="1.0" encoding="utf-8"?>
<worksheet xmlns="http://schemas.openxmlformats.org/spreadsheetml/2006/main" xmlns:r="http://schemas.openxmlformats.org/officeDocument/2006/relationships">
  <sheetPr codeName="Sheet6"/>
  <dimension ref="A1:G49"/>
  <sheetViews>
    <sheetView tabSelected="1" zoomScale="75" zoomScaleNormal="75" workbookViewId="0" topLeftCell="A1">
      <selection activeCell="H26" sqref="H26"/>
    </sheetView>
  </sheetViews>
  <sheetFormatPr defaultColWidth="9.140625" defaultRowHeight="12.75"/>
  <cols>
    <col min="1" max="1" width="5.28125" style="0" customWidth="1"/>
    <col min="2" max="2" width="30.7109375" style="0" customWidth="1"/>
    <col min="3" max="3" width="12.8515625" style="19" customWidth="1"/>
    <col min="4" max="4" width="13.421875" style="19" customWidth="1"/>
    <col min="5" max="5" width="13.57421875" style="19" customWidth="1"/>
    <col min="6" max="6" width="13.00390625" style="19" customWidth="1"/>
    <col min="7" max="7" width="13.140625" style="19" customWidth="1"/>
  </cols>
  <sheetData>
    <row r="1" spans="1:7" ht="18.75" thickBot="1">
      <c r="A1" s="264" t="s">
        <v>66</v>
      </c>
      <c r="B1" s="265"/>
      <c r="C1" s="265"/>
      <c r="D1" s="265"/>
      <c r="E1" s="265"/>
      <c r="F1" s="265"/>
      <c r="G1" s="266"/>
    </row>
    <row r="2" ht="13.5" thickBot="1"/>
    <row r="3" spans="1:7" ht="19.5" thickBot="1" thickTop="1">
      <c r="A3" s="76" t="s">
        <v>24</v>
      </c>
      <c r="B3" s="73"/>
      <c r="C3" s="68" t="s">
        <v>59</v>
      </c>
      <c r="D3" s="68" t="s">
        <v>60</v>
      </c>
      <c r="E3" s="68" t="s">
        <v>61</v>
      </c>
      <c r="F3" s="68" t="s">
        <v>62</v>
      </c>
      <c r="G3" s="68" t="s">
        <v>63</v>
      </c>
    </row>
    <row r="4" spans="1:7" ht="13.5" thickTop="1">
      <c r="A4" s="46" t="s">
        <v>46</v>
      </c>
      <c r="B4" s="77"/>
      <c r="C4" s="53">
        <f>'C1'!$A$2</f>
        <v>30</v>
      </c>
      <c r="D4" s="53">
        <f>'C2'!$A$2</f>
        <v>0</v>
      </c>
      <c r="E4" s="53">
        <f>'C3'!$A$2</f>
        <v>0</v>
      </c>
      <c r="F4" s="53">
        <f>'C4'!$A$2</f>
        <v>0</v>
      </c>
      <c r="G4" s="54">
        <f>'C5'!$A$2</f>
        <v>0</v>
      </c>
    </row>
    <row r="5" spans="1:7" ht="12.75">
      <c r="A5" s="75" t="s">
        <v>25</v>
      </c>
      <c r="B5" s="147"/>
      <c r="C5" s="47">
        <f>'C1'!$C$2</f>
        <v>50</v>
      </c>
      <c r="D5" s="47">
        <f>'C2'!$C$2</f>
        <v>0</v>
      </c>
      <c r="E5" s="47">
        <f>'C3'!$C$2</f>
        <v>0</v>
      </c>
      <c r="F5" s="47">
        <f>'C4'!$C$2</f>
        <v>0</v>
      </c>
      <c r="G5" s="48">
        <f>'C5'!$C$2</f>
        <v>0</v>
      </c>
    </row>
    <row r="6" spans="1:7" ht="12.75">
      <c r="A6" s="148" t="s">
        <v>150</v>
      </c>
      <c r="B6" s="78"/>
      <c r="C6" s="47">
        <f>'C1'!$F$2</f>
        <v>1500</v>
      </c>
      <c r="D6" s="47">
        <f>'C2'!$F$2</f>
        <v>0</v>
      </c>
      <c r="E6" s="47">
        <f>'C3'!$F$2</f>
        <v>0</v>
      </c>
      <c r="F6" s="47">
        <f>'C4'!$F$2</f>
        <v>0</v>
      </c>
      <c r="G6" s="48">
        <f>'C5'!$F$2</f>
        <v>0</v>
      </c>
    </row>
    <row r="7" spans="1:7" ht="12.75">
      <c r="A7" s="71" t="s">
        <v>151</v>
      </c>
      <c r="B7" s="78"/>
      <c r="C7" s="47">
        <f>'C1'!$F$6</f>
        <v>0</v>
      </c>
      <c r="D7" s="47">
        <f>'C2'!$F$6</f>
        <v>0</v>
      </c>
      <c r="E7" s="47">
        <f>'C3'!$F$6</f>
        <v>0</v>
      </c>
      <c r="F7" s="47">
        <f>'C4'!$F$6</f>
        <v>0</v>
      </c>
      <c r="G7" s="48">
        <f>'C5'!$F$6</f>
        <v>0</v>
      </c>
    </row>
    <row r="8" spans="1:7" ht="12.75">
      <c r="A8" s="71" t="s">
        <v>152</v>
      </c>
      <c r="B8" s="78"/>
      <c r="C8" s="47">
        <f>'C1'!$F$13</f>
        <v>0</v>
      </c>
      <c r="D8" s="47">
        <f>'C2'!$F$13</f>
        <v>0</v>
      </c>
      <c r="E8" s="47">
        <f>'C3'!$F$13</f>
        <v>0</v>
      </c>
      <c r="F8" s="47">
        <f>'C4'!$F$13</f>
        <v>0</v>
      </c>
      <c r="G8" s="48">
        <f>'C5'!$F$13</f>
        <v>0</v>
      </c>
    </row>
    <row r="9" spans="1:7" ht="12.75">
      <c r="A9" s="71" t="s">
        <v>153</v>
      </c>
      <c r="B9" s="78"/>
      <c r="C9" s="149">
        <f>'C1'!$C$21*-1</f>
        <v>0</v>
      </c>
      <c r="D9" s="149">
        <f>'C2'!$C$21*-1</f>
        <v>0</v>
      </c>
      <c r="E9" s="149">
        <f>'C3'!$C$21*-1</f>
        <v>0</v>
      </c>
      <c r="F9" s="149">
        <f>'C4'!$C$21*-1</f>
        <v>0</v>
      </c>
      <c r="G9" s="150">
        <f>'C5'!$C$21*-1</f>
        <v>0</v>
      </c>
    </row>
    <row r="10" spans="1:7" ht="12.75">
      <c r="A10" s="71" t="s">
        <v>169</v>
      </c>
      <c r="B10" s="78"/>
      <c r="C10" s="47">
        <f>C6+C7+C8+C9</f>
        <v>1500</v>
      </c>
      <c r="D10" s="47">
        <f>D6+D7+D8+D9</f>
        <v>0</v>
      </c>
      <c r="E10" s="47">
        <f>E6+E7+E8+E9</f>
        <v>0</v>
      </c>
      <c r="F10" s="47">
        <f>F6+F7+F8+F9</f>
        <v>0</v>
      </c>
      <c r="G10" s="48">
        <f>G6+G7+G8+G9</f>
        <v>0</v>
      </c>
    </row>
    <row r="11" spans="1:7" ht="12.75">
      <c r="A11" s="151" t="s">
        <v>170</v>
      </c>
      <c r="B11" s="108"/>
      <c r="C11" s="152">
        <f>(C10)/(C20/100)</f>
        <v>39473.68421052632</v>
      </c>
      <c r="D11" s="152" t="e">
        <f>(D10)/(D20/100)</f>
        <v>#DIV/0!</v>
      </c>
      <c r="E11" s="152" t="e">
        <f>(E10)/(E20/100)</f>
        <v>#DIV/0!</v>
      </c>
      <c r="F11" s="152" t="e">
        <f>(F10)/(F20/100)</f>
        <v>#DIV/0!</v>
      </c>
      <c r="G11" s="153" t="e">
        <f>(G10)/(G20/100)</f>
        <v>#DIV/0!</v>
      </c>
    </row>
    <row r="12" spans="1:7" ht="12.75">
      <c r="A12" s="55" t="s">
        <v>121</v>
      </c>
      <c r="B12" s="154"/>
      <c r="C12" s="158">
        <f>IF('C1'!$A$9&gt;0,'C1'!$A$9,0)</f>
        <v>39250</v>
      </c>
      <c r="D12" s="158">
        <f>IF('C2'!$A$9&gt;0,'C2'!$A$9,0)</f>
        <v>0</v>
      </c>
      <c r="E12" s="158">
        <f>IF('C3'!$A$9&gt;0,'C3'!$A$9,0)</f>
        <v>0</v>
      </c>
      <c r="F12" s="158">
        <f>IF('C4'!$A$9&gt;0,'C4'!$A$9,0)</f>
        <v>0</v>
      </c>
      <c r="G12" s="159">
        <f>IF('C5'!$A$9&gt;0,'C5'!$A$9,0)</f>
        <v>0</v>
      </c>
    </row>
    <row r="13" spans="1:7" ht="12.75">
      <c r="A13" s="55" t="s">
        <v>154</v>
      </c>
      <c r="B13" s="154"/>
      <c r="C13" s="155">
        <f>IF('C1'!$A$9&gt;0,'C1'!$A$10*-1,0)</f>
        <v>0</v>
      </c>
      <c r="D13" s="155">
        <f>IF('C2'!$A$9&gt;0,'C2'!$A$10*-1,0)</f>
        <v>0</v>
      </c>
      <c r="E13" s="155">
        <f>IF('C3'!$A$9&gt;0,'C3'!$A$10*-1,0)</f>
        <v>0</v>
      </c>
      <c r="F13" s="155">
        <f>IF('C4'!$A$9&gt;0,'C4'!$A$10*-1,0)</f>
        <v>0</v>
      </c>
      <c r="G13" s="156">
        <f>IF('C5'!$A$9&gt;0,'C5'!$A$10*-1,0)</f>
        <v>0</v>
      </c>
    </row>
    <row r="14" spans="1:7" ht="12.75">
      <c r="A14" s="151" t="s">
        <v>171</v>
      </c>
      <c r="B14" s="108"/>
      <c r="C14" s="152">
        <f>C12+C13</f>
        <v>39250</v>
      </c>
      <c r="D14" s="152">
        <f>D12+D13</f>
        <v>0</v>
      </c>
      <c r="E14" s="152">
        <f>E12+E13</f>
        <v>0</v>
      </c>
      <c r="F14" s="152">
        <f>F12+F13</f>
        <v>0</v>
      </c>
      <c r="G14" s="153">
        <f>G12+G13</f>
        <v>0</v>
      </c>
    </row>
    <row r="15" spans="1:7" ht="27" customHeight="1">
      <c r="A15" s="267" t="s">
        <v>172</v>
      </c>
      <c r="B15" s="268"/>
      <c r="C15" s="158">
        <f>IF(C14&lt;C11,C14,C11)</f>
        <v>39250</v>
      </c>
      <c r="D15" s="158" t="e">
        <f>IF(D14&lt;D11,D14,D11)</f>
        <v>#DIV/0!</v>
      </c>
      <c r="E15" s="158" t="e">
        <f>IF(E14&lt;E11,E14,E11)</f>
        <v>#DIV/0!</v>
      </c>
      <c r="F15" s="158" t="e">
        <f>IF(F14&lt;F11,F14,F11)</f>
        <v>#DIV/0!</v>
      </c>
      <c r="G15" s="159" t="e">
        <f>IF(G14&lt;G11,G14,G11)</f>
        <v>#DIV/0!</v>
      </c>
    </row>
    <row r="16" spans="1:7" ht="12.75">
      <c r="A16" s="160" t="s">
        <v>155</v>
      </c>
      <c r="B16" s="154"/>
      <c r="C16" s="158">
        <f>C14-C15</f>
        <v>0</v>
      </c>
      <c r="D16" s="158" t="e">
        <f>D14-D15</f>
        <v>#DIV/0!</v>
      </c>
      <c r="E16" s="158" t="e">
        <f>E14-E15</f>
        <v>#DIV/0!</v>
      </c>
      <c r="F16" s="158" t="e">
        <f>F14-F15</f>
        <v>#DIV/0!</v>
      </c>
      <c r="G16" s="159" t="e">
        <f>G14-G15</f>
        <v>#DIV/0!</v>
      </c>
    </row>
    <row r="17" spans="1:7" ht="15">
      <c r="A17" s="49" t="s">
        <v>51</v>
      </c>
      <c r="B17" s="78"/>
      <c r="C17" s="50">
        <f>'C1'!$F$15</f>
        <v>0.9943333333333332</v>
      </c>
      <c r="D17" s="50">
        <f>'C2'!$F$15</f>
        <v>0</v>
      </c>
      <c r="E17" s="50">
        <f>'C3'!$F$15</f>
        <v>0</v>
      </c>
      <c r="F17" s="50">
        <f>'C4'!$F$15</f>
        <v>0</v>
      </c>
      <c r="G17" s="51">
        <f>'C5'!$F$15</f>
        <v>0</v>
      </c>
    </row>
    <row r="18" spans="1:7" ht="15">
      <c r="A18" s="52" t="s">
        <v>52</v>
      </c>
      <c r="B18" s="78"/>
      <c r="C18" s="50">
        <f>'C1'!$F$16</f>
        <v>0.9943333333333332</v>
      </c>
      <c r="D18" s="50">
        <f>'C2'!$F$16</f>
        <v>0</v>
      </c>
      <c r="E18" s="50">
        <f>'C3'!$F$16</f>
        <v>0</v>
      </c>
      <c r="F18" s="50">
        <f>'C4'!$F$16</f>
        <v>0</v>
      </c>
      <c r="G18" s="51">
        <f>'C5'!$F$16</f>
        <v>0</v>
      </c>
    </row>
    <row r="19" spans="1:7" ht="12.75">
      <c r="A19" s="46" t="s">
        <v>26</v>
      </c>
      <c r="B19" s="78"/>
      <c r="C19" s="47">
        <f>'C1'!$I$3</f>
        <v>3.25</v>
      </c>
      <c r="D19" s="47">
        <f>'C2'!$I$3</f>
        <v>0</v>
      </c>
      <c r="E19" s="47">
        <f>'C3'!$I$3</f>
        <v>0</v>
      </c>
      <c r="F19" s="47">
        <f>'C4'!$I$3</f>
        <v>0</v>
      </c>
      <c r="G19" s="48">
        <f>'C5'!$I$3</f>
        <v>0</v>
      </c>
    </row>
    <row r="20" spans="1:7" ht="12.75">
      <c r="A20" s="46" t="s">
        <v>53</v>
      </c>
      <c r="B20" s="78"/>
      <c r="C20" s="47">
        <f>'C1'!$I$4</f>
        <v>3.8</v>
      </c>
      <c r="D20" s="47">
        <f>'C2'!$I$4</f>
        <v>0</v>
      </c>
      <c r="E20" s="47">
        <f>'C3'!$I$4</f>
        <v>0</v>
      </c>
      <c r="F20" s="47">
        <f>'C4'!$I$4</f>
        <v>0</v>
      </c>
      <c r="G20" s="48">
        <f>'C5'!$I$4</f>
        <v>0</v>
      </c>
    </row>
    <row r="21" spans="1:7" ht="12.75">
      <c r="A21" s="46" t="s">
        <v>27</v>
      </c>
      <c r="B21" s="78"/>
      <c r="C21" s="47">
        <f>'C1'!$I$5</f>
        <v>5.75</v>
      </c>
      <c r="D21" s="47">
        <f>'C2'!$I$5</f>
        <v>0</v>
      </c>
      <c r="E21" s="47">
        <f>'C3'!$I$5</f>
        <v>0</v>
      </c>
      <c r="F21" s="47">
        <f>'C4'!$I$5</f>
        <v>0</v>
      </c>
      <c r="G21" s="48">
        <f>'C5'!$I$5</f>
        <v>0</v>
      </c>
    </row>
    <row r="22" spans="1:7" ht="12.75">
      <c r="A22" s="55" t="s">
        <v>123</v>
      </c>
      <c r="B22" s="78"/>
      <c r="C22" s="47">
        <f>'C1'!$D$30</f>
        <v>11.48397435897436</v>
      </c>
      <c r="D22" s="47" t="e">
        <f>'C2'!$D$30</f>
        <v>#DIV/0!</v>
      </c>
      <c r="E22" s="47" t="e">
        <f>'C3'!$D$30</f>
        <v>#DIV/0!</v>
      </c>
      <c r="F22" s="47" t="e">
        <f>'C4'!$D$30</f>
        <v>#DIV/0!</v>
      </c>
      <c r="G22" s="48" t="e">
        <f>'C5'!$D$30</f>
        <v>#DIV/0!</v>
      </c>
    </row>
    <row r="23" spans="1:7" ht="13.5" thickBot="1">
      <c r="A23" s="55" t="s">
        <v>122</v>
      </c>
      <c r="B23" s="78"/>
      <c r="C23" s="56">
        <f>'C1'!$D$31</f>
        <v>45</v>
      </c>
      <c r="D23" s="56">
        <f>'C2'!$D$31</f>
        <v>0</v>
      </c>
      <c r="E23" s="56">
        <f>'C3'!$D$31</f>
        <v>0</v>
      </c>
      <c r="F23" s="56">
        <f>'C4'!$D$31</f>
        <v>0</v>
      </c>
      <c r="G23" s="57">
        <f>'C5'!$D$31</f>
        <v>0</v>
      </c>
    </row>
    <row r="24" spans="1:7" ht="16.5" thickBot="1" thickTop="1">
      <c r="A24" s="83" t="s">
        <v>47</v>
      </c>
      <c r="B24" s="80"/>
      <c r="C24" s="81">
        <f>'C1'!$L$33</f>
        <v>23268.176983750003</v>
      </c>
      <c r="D24" s="81">
        <f>'C2'!$L$33</f>
        <v>0</v>
      </c>
      <c r="E24" s="81">
        <f>'C3'!$L$33</f>
        <v>0</v>
      </c>
      <c r="F24" s="81">
        <f>'C4'!$L$33</f>
        <v>0</v>
      </c>
      <c r="G24" s="82">
        <f>'C5'!$L$33</f>
        <v>0</v>
      </c>
    </row>
    <row r="25" spans="2:7" ht="13.5" thickTop="1">
      <c r="B25" s="67"/>
      <c r="C25" s="30"/>
      <c r="D25" s="30"/>
      <c r="E25" s="30"/>
      <c r="F25" s="30"/>
      <c r="G25" s="30"/>
    </row>
    <row r="26" spans="1:7" ht="18.75" thickBot="1">
      <c r="A26" s="66" t="s">
        <v>48</v>
      </c>
      <c r="C26" s="29"/>
      <c r="D26" s="29"/>
      <c r="E26" s="29"/>
      <c r="F26" s="29"/>
      <c r="G26" s="29"/>
    </row>
    <row r="27" spans="2:7" ht="13.5" thickTop="1">
      <c r="B27" s="58" t="s">
        <v>173</v>
      </c>
      <c r="C27" s="64">
        <f>'C1'!$F$22</f>
        <v>63.7634935</v>
      </c>
      <c r="D27" s="64">
        <f>'C2'!$F$22</f>
        <v>0</v>
      </c>
      <c r="E27" s="64">
        <f>'C3'!$F$22</f>
        <v>0</v>
      </c>
      <c r="F27" s="64">
        <f>'C4'!$F$22</f>
        <v>0</v>
      </c>
      <c r="G27" s="65">
        <f>'C5'!$F$22</f>
        <v>0</v>
      </c>
    </row>
    <row r="28" spans="2:7" ht="12.75">
      <c r="B28" s="46" t="s">
        <v>28</v>
      </c>
      <c r="C28" s="47">
        <f>IF('C1'!$I$28&gt;0,'C1'!$L$32/'C1'!$I$28,0)</f>
        <v>4.4815139235668795</v>
      </c>
      <c r="D28" s="47">
        <f>IF('C2'!$I$28&gt;0,'C2'!$L$32/'C2'!$I$28,0)</f>
        <v>0</v>
      </c>
      <c r="E28" s="47">
        <f>IF('C3'!$I$28&gt;0,'C3'!$L$32/'C3'!$I$28,0)</f>
        <v>0</v>
      </c>
      <c r="F28" s="47">
        <f>IF('C4'!$I$28&gt;0,'C4'!$L$32/'C4'!$I$28,0)</f>
        <v>0</v>
      </c>
      <c r="G28" s="48">
        <f>IF('C5'!$I$28&gt;0,'C5'!$L$32/'C5'!$I$28,0)</f>
        <v>0</v>
      </c>
    </row>
    <row r="29" spans="2:7" ht="13.5" thickBot="1">
      <c r="B29" s="61" t="s">
        <v>29</v>
      </c>
      <c r="C29" s="62">
        <f>C27-C28</f>
        <v>59.28197957643312</v>
      </c>
      <c r="D29" s="62">
        <f>D27-D28</f>
        <v>0</v>
      </c>
      <c r="E29" s="62">
        <f>E27-E28</f>
        <v>0</v>
      </c>
      <c r="F29" s="62">
        <f>F27-F28</f>
        <v>0</v>
      </c>
      <c r="G29" s="63">
        <f>G27-G28</f>
        <v>0</v>
      </c>
    </row>
    <row r="30" spans="2:7" ht="13.5" thickTop="1">
      <c r="B30" s="58" t="s">
        <v>174</v>
      </c>
      <c r="C30" s="64">
        <f>'C1'!$F$23</f>
        <v>0</v>
      </c>
      <c r="D30" s="64">
        <f>'C2'!$F$23</f>
        <v>0</v>
      </c>
      <c r="E30" s="64">
        <f>'C3'!$F$23</f>
        <v>0</v>
      </c>
      <c r="F30" s="64">
        <f>'C4'!$F$23</f>
        <v>0</v>
      </c>
      <c r="G30" s="65">
        <f>'C5'!$F$23</f>
        <v>0</v>
      </c>
    </row>
    <row r="31" spans="2:7" ht="12.75">
      <c r="B31" s="46" t="s">
        <v>28</v>
      </c>
      <c r="C31" s="47">
        <f>IF(C30&gt;0,C28,0)</f>
        <v>0</v>
      </c>
      <c r="D31" s="47">
        <f>IF(D30&gt;0,D28,0)</f>
        <v>0</v>
      </c>
      <c r="E31" s="47">
        <f>IF(E30&gt;0,E28,0)</f>
        <v>0</v>
      </c>
      <c r="F31" s="47">
        <f>IF(F30&gt;0,F28,0)</f>
        <v>0</v>
      </c>
      <c r="G31" s="48">
        <f>IF(G30&gt;0,G28,0)</f>
        <v>0</v>
      </c>
    </row>
    <row r="32" spans="2:7" ht="12.75">
      <c r="B32" s="163" t="s">
        <v>32</v>
      </c>
      <c r="C32" s="164">
        <f>C30-C31</f>
        <v>0</v>
      </c>
      <c r="D32" s="164">
        <f>D30-D31</f>
        <v>0</v>
      </c>
      <c r="E32" s="164">
        <f>E30-E31</f>
        <v>0</v>
      </c>
      <c r="F32" s="164">
        <f>F30-F31</f>
        <v>0</v>
      </c>
      <c r="G32" s="165">
        <f>G30-G31</f>
        <v>0</v>
      </c>
    </row>
    <row r="33" spans="2:7" ht="15">
      <c r="B33" s="166" t="s">
        <v>175</v>
      </c>
      <c r="C33" s="167"/>
      <c r="D33" s="167"/>
      <c r="E33" s="167"/>
      <c r="F33" s="167"/>
      <c r="G33" s="168"/>
    </row>
    <row r="34" spans="2:7" ht="12.75">
      <c r="B34" s="46" t="s">
        <v>176</v>
      </c>
      <c r="C34" s="59">
        <f>IF(('C1'!$D$24/100)&gt;0,'C1'!$L$25/('C1'!$D$24/100),0)</f>
        <v>63.7634935</v>
      </c>
      <c r="D34" s="59">
        <f>IF(('C2'!$D$24/100)&gt;0,'C2'!$L$25/('C2'!$D$24/100),0)</f>
        <v>0</v>
      </c>
      <c r="E34" s="59">
        <f>IF(('C3'!$D$24/100)&gt;0,'C3'!$L$25/('C3'!$D$24/100),0)</f>
        <v>0</v>
      </c>
      <c r="F34" s="59">
        <f>IF(('C4'!$D$24/100)&gt;0,'C4'!$L$25/('C4'!$D$24/100),0)</f>
        <v>0</v>
      </c>
      <c r="G34" s="60">
        <f>IF(('C5'!$D$24/100)&gt;0,'C5'!$L$25/('C5'!$D$24/100),0)</f>
        <v>0</v>
      </c>
    </row>
    <row r="35" spans="2:7" ht="12.75">
      <c r="B35" s="46" t="s">
        <v>28</v>
      </c>
      <c r="C35" s="59">
        <f>IF(C34&gt;0,C28,0)</f>
        <v>4.4815139235668795</v>
      </c>
      <c r="D35" s="59">
        <f>IF(D34&gt;0,D28,0)</f>
        <v>0</v>
      </c>
      <c r="E35" s="59">
        <f>IF(E34&gt;0,E28,0)</f>
        <v>0</v>
      </c>
      <c r="F35" s="59">
        <f>IF(F34&gt;0,F28,0)</f>
        <v>0</v>
      </c>
      <c r="G35" s="60">
        <f>IF(G34&gt;0,G28,0)</f>
        <v>0</v>
      </c>
    </row>
    <row r="36" spans="2:7" ht="13.5" thickBot="1">
      <c r="B36" s="61" t="s">
        <v>177</v>
      </c>
      <c r="C36" s="62">
        <f>C34-C35</f>
        <v>59.28197957643312</v>
      </c>
      <c r="D36" s="62">
        <f>D34-D35</f>
        <v>0</v>
      </c>
      <c r="E36" s="62">
        <f>E34-E35</f>
        <v>0</v>
      </c>
      <c r="F36" s="62">
        <f>F34-F35</f>
        <v>0</v>
      </c>
      <c r="G36" s="63">
        <f>G34-G35</f>
        <v>0</v>
      </c>
    </row>
    <row r="37" ht="13.5" thickTop="1"/>
    <row r="38" spans="1:7" ht="18.75" thickBot="1">
      <c r="A38" s="74" t="s">
        <v>124</v>
      </c>
      <c r="C38" s="33"/>
      <c r="D38" s="33"/>
      <c r="E38" s="33"/>
      <c r="F38" s="33"/>
      <c r="G38" s="33"/>
    </row>
    <row r="39" spans="2:7" ht="15" thickTop="1">
      <c r="B39" s="79" t="s">
        <v>177</v>
      </c>
      <c r="C39" s="109">
        <f>C36</f>
        <v>59.28197957643312</v>
      </c>
      <c r="D39" s="109">
        <f>D36</f>
        <v>0</v>
      </c>
      <c r="E39" s="109">
        <f>E36</f>
        <v>0</v>
      </c>
      <c r="F39" s="109">
        <f>F36</f>
        <v>0</v>
      </c>
      <c r="G39" s="112">
        <f>G36</f>
        <v>0</v>
      </c>
    </row>
    <row r="40" spans="2:7" ht="14.25">
      <c r="B40" s="110" t="s">
        <v>126</v>
      </c>
      <c r="C40" s="111">
        <f>IF(C22&gt;0,C22,"N/A")</f>
        <v>11.48397435897436</v>
      </c>
      <c r="D40" s="111" t="e">
        <f>IF(D22&gt;0,D22,"N/A")</f>
        <v>#DIV/0!</v>
      </c>
      <c r="E40" s="111" t="e">
        <f>IF(E22&gt;0,E22,"N/A")</f>
        <v>#DIV/0!</v>
      </c>
      <c r="F40" s="111" t="e">
        <f>IF(F22&gt;0,F22,"N/A")</f>
        <v>#DIV/0!</v>
      </c>
      <c r="G40" s="113" t="e">
        <f>IF(G22&gt;0,G22,"N/A")</f>
        <v>#DIV/0!</v>
      </c>
    </row>
    <row r="41" spans="2:7" ht="15.75" thickBot="1">
      <c r="B41" s="114" t="s">
        <v>127</v>
      </c>
      <c r="C41" s="62">
        <f>C39-C40</f>
        <v>47.798005217458766</v>
      </c>
      <c r="D41" s="62" t="e">
        <f>D39-D40</f>
        <v>#DIV/0!</v>
      </c>
      <c r="E41" s="62" t="e">
        <f>E39-E40</f>
        <v>#DIV/0!</v>
      </c>
      <c r="F41" s="62" t="e">
        <f>F39-F40</f>
        <v>#DIV/0!</v>
      </c>
      <c r="G41" s="63" t="e">
        <f>G39-G40</f>
        <v>#DIV/0!</v>
      </c>
    </row>
    <row r="42" ht="13.5" thickTop="1"/>
    <row r="43" spans="1:7" ht="18.75" thickBot="1">
      <c r="A43" s="74" t="s">
        <v>125</v>
      </c>
      <c r="C43" s="33"/>
      <c r="D43" s="33"/>
      <c r="E43" s="33"/>
      <c r="F43" s="33"/>
      <c r="G43" s="33"/>
    </row>
    <row r="44" spans="2:7" ht="15" thickTop="1">
      <c r="B44" s="79" t="s">
        <v>177</v>
      </c>
      <c r="C44" s="109">
        <f>C24/C23/C4</f>
        <v>17.235686654629635</v>
      </c>
      <c r="D44" s="109" t="e">
        <f>D24/D23/D4</f>
        <v>#DIV/0!</v>
      </c>
      <c r="E44" s="109" t="e">
        <f>E24/E23/E4</f>
        <v>#DIV/0!</v>
      </c>
      <c r="F44" s="109" t="e">
        <f>F24/F23/F4</f>
        <v>#DIV/0!</v>
      </c>
      <c r="G44" s="109" t="e">
        <f>G24/G23/G4</f>
        <v>#DIV/0!</v>
      </c>
    </row>
    <row r="45" spans="2:7" ht="14.25">
      <c r="B45" s="110" t="s">
        <v>126</v>
      </c>
      <c r="C45" s="111">
        <f>IF('C1'!$D$29&gt;0,'C1'!$D$29,"N/A")</f>
        <v>3.4451923076923077</v>
      </c>
      <c r="D45" s="111" t="e">
        <f>IF('C2'!$D$29&gt;0,'C2'!$D$29,"N/A")</f>
        <v>#DIV/0!</v>
      </c>
      <c r="E45" s="111" t="e">
        <f>IF('C3'!$D$29&gt;0,'C3'!$D$29,"N/A")</f>
        <v>#DIV/0!</v>
      </c>
      <c r="F45" s="111" t="e">
        <f>IF('C4'!$D$29&gt;0,'C4'!$D$29,"N/A")</f>
        <v>#DIV/0!</v>
      </c>
      <c r="G45" s="111" t="e">
        <f>IF('C5'!$D$29&gt;0,'C5'!$D$29,"N/A")</f>
        <v>#DIV/0!</v>
      </c>
    </row>
    <row r="46" spans="2:7" ht="15.75" thickBot="1">
      <c r="B46" s="114" t="s">
        <v>127</v>
      </c>
      <c r="C46" s="62">
        <f>C44-C45</f>
        <v>13.790494346937328</v>
      </c>
      <c r="D46" s="62" t="e">
        <f>D44-D45</f>
        <v>#DIV/0!</v>
      </c>
      <c r="E46" s="62" t="e">
        <f>E44-E45</f>
        <v>#DIV/0!</v>
      </c>
      <c r="F46" s="62" t="e">
        <f>F44-F45</f>
        <v>#DIV/0!</v>
      </c>
      <c r="G46" s="62" t="e">
        <f>G44-G45</f>
        <v>#DIV/0!</v>
      </c>
    </row>
    <row r="47" ht="13.5" thickTop="1"/>
    <row r="48" spans="2:7" ht="15.75">
      <c r="B48" s="32"/>
      <c r="C48" s="33"/>
      <c r="D48" s="33"/>
      <c r="E48" s="33"/>
      <c r="F48" s="33"/>
      <c r="G48" s="33"/>
    </row>
    <row r="49" spans="2:7" ht="15.75">
      <c r="B49" s="32"/>
      <c r="C49" s="33"/>
      <c r="D49" s="33"/>
      <c r="E49" s="33"/>
      <c r="F49" s="33"/>
      <c r="G49" s="33"/>
    </row>
  </sheetData>
  <sheetProtection password="DB4D" sheet="1" objects="1" scenarios="1"/>
  <mergeCells count="2">
    <mergeCell ref="A1:G1"/>
    <mergeCell ref="A15:B15"/>
  </mergeCells>
  <printOptions/>
  <pageMargins left="0" right="0" top="0.75" bottom="0.5" header="0.5" footer="0.5"/>
  <pageSetup horizontalDpi="360" verticalDpi="360" orientation="portrait" r:id="rId1"/>
</worksheet>
</file>

<file path=xl/worksheets/sheet14.xml><?xml version="1.0" encoding="utf-8"?>
<worksheet xmlns="http://schemas.openxmlformats.org/spreadsheetml/2006/main" xmlns:r="http://schemas.openxmlformats.org/officeDocument/2006/relationships">
  <sheetPr codeName="Sheet4">
    <pageSetUpPr fitToPage="1"/>
  </sheetPr>
  <dimension ref="A1:A1"/>
  <sheetViews>
    <sheetView workbookViewId="0" topLeftCell="A1">
      <selection activeCell="N21" sqref="N21"/>
    </sheetView>
  </sheetViews>
  <sheetFormatPr defaultColWidth="9.140625" defaultRowHeight="12.75"/>
  <sheetData/>
  <sheetProtection password="DB4D" sheet="1" objects="1" scenarios="1"/>
  <printOptions/>
  <pageMargins left="0.75" right="0.75" top="1" bottom="1" header="0.5" footer="0.5"/>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codeName="Sheet10">
    <pageSetUpPr fitToPage="1"/>
  </sheetPr>
  <dimension ref="A1:A1"/>
  <sheetViews>
    <sheetView workbookViewId="0" topLeftCell="A1">
      <selection activeCell="O9" sqref="O9"/>
    </sheetView>
  </sheetViews>
  <sheetFormatPr defaultColWidth="9.140625" defaultRowHeight="12.75"/>
  <sheetData/>
  <sheetProtection password="DB4D" sheet="1" objects="1" scenarios="1"/>
  <printOptions/>
  <pageMargins left="0.75" right="0.75" top="1" bottom="1" header="0.5" footer="0.5"/>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sheetPr codeName="Sheet11">
    <pageSetUpPr fitToPage="1"/>
  </sheetPr>
  <dimension ref="A1:A1"/>
  <sheetViews>
    <sheetView workbookViewId="0" topLeftCell="A1">
      <selection activeCell="A32" sqref="A32:IV32"/>
    </sheetView>
  </sheetViews>
  <sheetFormatPr defaultColWidth="9.140625" defaultRowHeight="12.75"/>
  <sheetData/>
  <sheetProtection password="DB4D" sheet="1" objects="1" scenarios="1"/>
  <printOptions/>
  <pageMargins left="0.5" right="0.5" top="1" bottom="1" header="0.5" footer="0.5"/>
  <pageSetup fitToHeight="1" fitToWidth="1" horizontalDpi="1200" verticalDpi="1200" orientation="landscape" scale="91" r:id="rId2"/>
  <drawing r:id="rId1"/>
</worksheet>
</file>

<file path=xl/worksheets/sheet2.xml><?xml version="1.0" encoding="utf-8"?>
<worksheet xmlns="http://schemas.openxmlformats.org/spreadsheetml/2006/main" xmlns:r="http://schemas.openxmlformats.org/officeDocument/2006/relationships">
  <sheetPr codeName="Sheet5"/>
  <dimension ref="A1:I44"/>
  <sheetViews>
    <sheetView workbookViewId="0" topLeftCell="A82">
      <selection activeCell="J128" sqref="J128"/>
    </sheetView>
  </sheetViews>
  <sheetFormatPr defaultColWidth="9.140625" defaultRowHeight="12.75"/>
  <cols>
    <col min="1" max="1" width="18.7109375" style="0" customWidth="1"/>
    <col min="3" max="3" width="14.28125" style="0" bestFit="1" customWidth="1"/>
  </cols>
  <sheetData>
    <row r="1" spans="1:9" ht="18.75" thickTop="1">
      <c r="A1" s="194" t="s">
        <v>71</v>
      </c>
      <c r="B1" s="195"/>
      <c r="C1" s="195"/>
      <c r="D1" s="195"/>
      <c r="E1" s="195"/>
      <c r="F1" s="195"/>
      <c r="G1" s="195"/>
      <c r="H1" s="195"/>
      <c r="I1" s="196"/>
    </row>
    <row r="2" spans="1:9" ht="16.5" thickBot="1">
      <c r="A2" s="197" t="s">
        <v>72</v>
      </c>
      <c r="B2" s="198"/>
      <c r="C2" s="198"/>
      <c r="D2" s="198"/>
      <c r="E2" s="198"/>
      <c r="F2" s="198"/>
      <c r="G2" s="198"/>
      <c r="H2" s="198"/>
      <c r="I2" s="199"/>
    </row>
    <row r="3" ht="13.5" thickTop="1"/>
    <row r="4" spans="1:8" ht="12.75">
      <c r="A4" s="7" t="s">
        <v>73</v>
      </c>
      <c r="B4" s="192">
        <v>37636</v>
      </c>
      <c r="C4" s="193"/>
      <c r="D4" s="193"/>
      <c r="E4" s="193"/>
      <c r="F4" s="193"/>
      <c r="G4" s="193"/>
      <c r="H4" s="193"/>
    </row>
    <row r="6" spans="1:2" ht="12.75">
      <c r="A6" s="7" t="s">
        <v>74</v>
      </c>
      <c r="B6" t="s">
        <v>75</v>
      </c>
    </row>
    <row r="7" spans="1:2" ht="12.75">
      <c r="A7" s="7"/>
      <c r="B7" t="s">
        <v>87</v>
      </c>
    </row>
    <row r="8" ht="12.75">
      <c r="B8" t="s">
        <v>76</v>
      </c>
    </row>
    <row r="9" ht="12.75">
      <c r="B9" t="s">
        <v>88</v>
      </c>
    </row>
    <row r="11" spans="1:9" ht="12.75" customHeight="1">
      <c r="A11" s="7" t="s">
        <v>77</v>
      </c>
      <c r="B11" s="189" t="s">
        <v>100</v>
      </c>
      <c r="C11" s="191"/>
      <c r="D11" s="191"/>
      <c r="E11" s="191"/>
      <c r="F11" s="191"/>
      <c r="G11" s="191"/>
      <c r="H11" s="191"/>
      <c r="I11" s="191"/>
    </row>
    <row r="12" ht="12.75">
      <c r="B12" s="7" t="s">
        <v>102</v>
      </c>
    </row>
    <row r="13" spans="2:9" ht="12.75">
      <c r="B13" s="190" t="s">
        <v>103</v>
      </c>
      <c r="C13" s="189"/>
      <c r="D13" s="189"/>
      <c r="E13" s="189"/>
      <c r="F13" s="189"/>
      <c r="G13" s="189"/>
      <c r="H13" s="189"/>
      <c r="I13" s="189"/>
    </row>
    <row r="14" spans="2:9" ht="12.75">
      <c r="B14" s="189"/>
      <c r="C14" s="189"/>
      <c r="D14" s="189"/>
      <c r="E14" s="189"/>
      <c r="F14" s="189"/>
      <c r="G14" s="189"/>
      <c r="H14" s="189"/>
      <c r="I14" s="189"/>
    </row>
    <row r="15" spans="2:9" ht="12.75">
      <c r="B15" s="190" t="s">
        <v>156</v>
      </c>
      <c r="C15" s="189"/>
      <c r="D15" s="189"/>
      <c r="E15" s="189"/>
      <c r="F15" s="189"/>
      <c r="G15" s="189"/>
      <c r="H15" s="189"/>
      <c r="I15" s="189"/>
    </row>
    <row r="16" spans="2:9" ht="12.75">
      <c r="B16" s="189"/>
      <c r="C16" s="189"/>
      <c r="D16" s="189"/>
      <c r="E16" s="189"/>
      <c r="F16" s="189"/>
      <c r="G16" s="189"/>
      <c r="H16" s="189"/>
      <c r="I16" s="189"/>
    </row>
    <row r="17" spans="2:9" ht="12.75">
      <c r="B17" s="190" t="s">
        <v>104</v>
      </c>
      <c r="C17" s="189"/>
      <c r="D17" s="189"/>
      <c r="E17" s="189"/>
      <c r="F17" s="189"/>
      <c r="G17" s="189"/>
      <c r="H17" s="189"/>
      <c r="I17" s="189"/>
    </row>
    <row r="18" spans="2:9" ht="12.75">
      <c r="B18" s="189"/>
      <c r="C18" s="189"/>
      <c r="D18" s="189"/>
      <c r="E18" s="189"/>
      <c r="F18" s="189"/>
      <c r="G18" s="189"/>
      <c r="H18" s="189"/>
      <c r="I18" s="189"/>
    </row>
    <row r="19" spans="2:9" ht="12.75">
      <c r="B19" s="189"/>
      <c r="C19" s="189"/>
      <c r="D19" s="189"/>
      <c r="E19" s="189"/>
      <c r="F19" s="189"/>
      <c r="G19" s="189"/>
      <c r="H19" s="189"/>
      <c r="I19" s="189"/>
    </row>
    <row r="20" spans="2:9" ht="12.75">
      <c r="B20" s="91"/>
      <c r="C20" s="91"/>
      <c r="D20" s="91"/>
      <c r="E20" s="91"/>
      <c r="F20" s="91"/>
      <c r="G20" s="91"/>
      <c r="H20" s="91"/>
      <c r="I20" s="91"/>
    </row>
    <row r="21" ht="12.75">
      <c r="A21" s="7" t="s">
        <v>78</v>
      </c>
    </row>
    <row r="22" ht="12.75">
      <c r="A22" s="7"/>
    </row>
    <row r="23" spans="1:2" ht="12.75">
      <c r="A23" s="92" t="s">
        <v>79</v>
      </c>
      <c r="B23" t="s">
        <v>84</v>
      </c>
    </row>
    <row r="24" ht="6" customHeight="1">
      <c r="A24" s="92"/>
    </row>
    <row r="25" spans="1:9" ht="12.75">
      <c r="A25" s="92" t="s">
        <v>80</v>
      </c>
      <c r="B25" s="189" t="s">
        <v>99</v>
      </c>
      <c r="C25" s="189"/>
      <c r="D25" s="189"/>
      <c r="E25" s="189"/>
      <c r="F25" s="189"/>
      <c r="G25" s="189"/>
      <c r="H25" s="189"/>
      <c r="I25" s="189"/>
    </row>
    <row r="26" spans="1:9" ht="12.75">
      <c r="A26" s="92"/>
      <c r="B26" s="191"/>
      <c r="C26" s="191"/>
      <c r="D26" s="191"/>
      <c r="E26" s="191"/>
      <c r="F26" s="191"/>
      <c r="G26" s="191"/>
      <c r="H26" s="191"/>
      <c r="I26" s="191"/>
    </row>
    <row r="27" spans="1:9" ht="6.75" customHeight="1">
      <c r="A27" s="92"/>
      <c r="B27" s="157"/>
      <c r="C27" s="157"/>
      <c r="D27" s="157"/>
      <c r="E27" s="157"/>
      <c r="F27" s="157"/>
      <c r="G27" s="157"/>
      <c r="H27" s="157"/>
      <c r="I27" s="157"/>
    </row>
    <row r="28" spans="1:9" ht="12.75">
      <c r="A28" s="92" t="s">
        <v>81</v>
      </c>
      <c r="B28" s="189" t="s">
        <v>85</v>
      </c>
      <c r="C28" s="189"/>
      <c r="D28" s="189"/>
      <c r="E28" s="189"/>
      <c r="F28" s="189"/>
      <c r="G28" s="189"/>
      <c r="H28" s="189"/>
      <c r="I28" s="189"/>
    </row>
    <row r="29" spans="1:9" ht="12.75">
      <c r="A29" s="92"/>
      <c r="B29" s="189"/>
      <c r="C29" s="189"/>
      <c r="D29" s="189"/>
      <c r="E29" s="189"/>
      <c r="F29" s="189"/>
      <c r="G29" s="189"/>
      <c r="H29" s="189"/>
      <c r="I29" s="189"/>
    </row>
    <row r="30" spans="1:9" ht="6.75" customHeight="1">
      <c r="A30" s="92"/>
      <c r="B30" s="91"/>
      <c r="C30" s="91"/>
      <c r="D30" s="91"/>
      <c r="E30" s="91"/>
      <c r="F30" s="91"/>
      <c r="G30" s="91"/>
      <c r="H30" s="91"/>
      <c r="I30" s="91"/>
    </row>
    <row r="31" spans="1:9" ht="12.75">
      <c r="A31" s="92" t="s">
        <v>157</v>
      </c>
      <c r="B31" s="189" t="s">
        <v>158</v>
      </c>
      <c r="C31" s="189"/>
      <c r="D31" s="189"/>
      <c r="E31" s="189"/>
      <c r="F31" s="189"/>
      <c r="G31" s="189"/>
      <c r="H31" s="189"/>
      <c r="I31" s="189"/>
    </row>
    <row r="32" spans="1:9" ht="25.5" customHeight="1">
      <c r="A32" s="92"/>
      <c r="B32" s="189"/>
      <c r="C32" s="189"/>
      <c r="D32" s="189"/>
      <c r="E32" s="189"/>
      <c r="F32" s="189"/>
      <c r="G32" s="189"/>
      <c r="H32" s="189"/>
      <c r="I32" s="189"/>
    </row>
    <row r="33" spans="1:9" ht="6.75" customHeight="1">
      <c r="A33" s="92"/>
      <c r="B33" s="91"/>
      <c r="C33" s="91"/>
      <c r="D33" s="91"/>
      <c r="E33" s="91"/>
      <c r="F33" s="91"/>
      <c r="G33" s="91"/>
      <c r="H33" s="91"/>
      <c r="I33" s="91"/>
    </row>
    <row r="34" spans="1:9" ht="15" customHeight="1">
      <c r="A34" s="92" t="s">
        <v>82</v>
      </c>
      <c r="B34" s="189" t="s">
        <v>86</v>
      </c>
      <c r="C34" s="189"/>
      <c r="D34" s="189"/>
      <c r="E34" s="189"/>
      <c r="F34" s="189"/>
      <c r="G34" s="189"/>
      <c r="H34" s="189"/>
      <c r="I34" s="189"/>
    </row>
    <row r="35" spans="1:9" ht="13.5" customHeight="1">
      <c r="A35" s="92"/>
      <c r="B35" s="189"/>
      <c r="C35" s="189"/>
      <c r="D35" s="189"/>
      <c r="E35" s="189"/>
      <c r="F35" s="189"/>
      <c r="G35" s="189"/>
      <c r="H35" s="189"/>
      <c r="I35" s="189"/>
    </row>
    <row r="36" spans="1:9" ht="6" customHeight="1">
      <c r="A36" s="92"/>
      <c r="B36" s="91"/>
      <c r="C36" s="91"/>
      <c r="D36" s="91"/>
      <c r="E36" s="91"/>
      <c r="F36" s="91"/>
      <c r="G36" s="91"/>
      <c r="H36" s="91"/>
      <c r="I36" s="91"/>
    </row>
    <row r="37" spans="1:9" ht="12.75">
      <c r="A37" s="92" t="s">
        <v>83</v>
      </c>
      <c r="B37" s="189" t="s">
        <v>105</v>
      </c>
      <c r="C37" s="189"/>
      <c r="D37" s="189"/>
      <c r="E37" s="189"/>
      <c r="F37" s="189"/>
      <c r="G37" s="189"/>
      <c r="H37" s="189"/>
      <c r="I37" s="189"/>
    </row>
    <row r="38" spans="1:9" ht="11.25" customHeight="1">
      <c r="A38" s="92"/>
      <c r="B38" s="189"/>
      <c r="C38" s="189"/>
      <c r="D38" s="189"/>
      <c r="E38" s="189"/>
      <c r="F38" s="189"/>
      <c r="G38" s="189"/>
      <c r="H38" s="189"/>
      <c r="I38" s="189"/>
    </row>
    <row r="39" spans="1:9" ht="6.75" customHeight="1">
      <c r="A39" s="92"/>
      <c r="B39" s="91"/>
      <c r="C39" s="91"/>
      <c r="D39" s="91"/>
      <c r="E39" s="91"/>
      <c r="F39" s="91"/>
      <c r="G39" s="91"/>
      <c r="H39" s="91"/>
      <c r="I39" s="91"/>
    </row>
    <row r="40" spans="1:9" ht="12.75">
      <c r="A40" s="92" t="s">
        <v>159</v>
      </c>
      <c r="B40" s="189" t="s">
        <v>160</v>
      </c>
      <c r="C40" s="189"/>
      <c r="D40" s="189"/>
      <c r="E40" s="189"/>
      <c r="F40" s="189"/>
      <c r="G40" s="189"/>
      <c r="H40" s="189"/>
      <c r="I40" s="189"/>
    </row>
    <row r="41" spans="1:9" ht="12.75">
      <c r="A41" s="92"/>
      <c r="B41" s="189"/>
      <c r="C41" s="189"/>
      <c r="D41" s="189"/>
      <c r="E41" s="189"/>
      <c r="F41" s="189"/>
      <c r="G41" s="189"/>
      <c r="H41" s="189"/>
      <c r="I41" s="189"/>
    </row>
    <row r="42" spans="1:9" ht="6" customHeight="1">
      <c r="A42" s="92"/>
      <c r="B42" s="91"/>
      <c r="C42" s="91"/>
      <c r="D42" s="91"/>
      <c r="E42" s="91"/>
      <c r="F42" s="91"/>
      <c r="G42" s="91"/>
      <c r="H42" s="91"/>
      <c r="I42" s="91"/>
    </row>
    <row r="43" spans="1:9" ht="12.75">
      <c r="A43" s="92" t="s">
        <v>178</v>
      </c>
      <c r="B43" s="189" t="s">
        <v>161</v>
      </c>
      <c r="C43" s="189"/>
      <c r="D43" s="189"/>
      <c r="E43" s="189"/>
      <c r="F43" s="189"/>
      <c r="G43" s="189"/>
      <c r="H43" s="189"/>
      <c r="I43" s="189"/>
    </row>
    <row r="44" spans="2:9" ht="12.75">
      <c r="B44" s="189"/>
      <c r="C44" s="189"/>
      <c r="D44" s="189"/>
      <c r="E44" s="189"/>
      <c r="F44" s="189"/>
      <c r="G44" s="189"/>
      <c r="H44" s="189"/>
      <c r="I44" s="189"/>
    </row>
    <row r="136" ht="11.25" customHeight="1"/>
  </sheetData>
  <sheetProtection password="DB4D" sheet="1" objects="1" scenarios="1"/>
  <mergeCells count="14">
    <mergeCell ref="B4:H4"/>
    <mergeCell ref="B11:I11"/>
    <mergeCell ref="A1:I1"/>
    <mergeCell ref="A2:I2"/>
    <mergeCell ref="B40:I41"/>
    <mergeCell ref="B43:I44"/>
    <mergeCell ref="B13:I14"/>
    <mergeCell ref="B15:I16"/>
    <mergeCell ref="B17:I19"/>
    <mergeCell ref="B25:I26"/>
    <mergeCell ref="B28:I29"/>
    <mergeCell ref="B34:I35"/>
    <mergeCell ref="B37:I38"/>
    <mergeCell ref="B31:I32"/>
  </mergeCells>
  <printOptions/>
  <pageMargins left="0.25" right="0.25" top="0.5" bottom="0.25" header="0.5" footer="0.5"/>
  <pageSetup horizontalDpi="600" verticalDpi="600" orientation="portrait" r:id="rId3"/>
  <rowBreaks count="3" manualBreakCount="3">
    <brk id="45" max="255" man="1"/>
    <brk id="80" max="255" man="1"/>
    <brk id="182"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O38"/>
  <sheetViews>
    <sheetView zoomScale="85" zoomScaleNormal="85" workbookViewId="0" topLeftCell="A1">
      <selection activeCell="A9" sqref="A9"/>
    </sheetView>
  </sheetViews>
  <sheetFormatPr defaultColWidth="9.140625" defaultRowHeight="12.75"/>
  <cols>
    <col min="1" max="1" width="8.7109375" style="0" customWidth="1"/>
    <col min="2" max="2" width="7.7109375" style="0" customWidth="1"/>
    <col min="3" max="3" width="11.8515625" style="0" customWidth="1"/>
    <col min="4" max="4" width="9.57421875" style="0" customWidth="1"/>
    <col min="5" max="5" width="1.28515625" style="0" customWidth="1"/>
    <col min="7" max="7" width="8.7109375" style="0" customWidth="1"/>
    <col min="8" max="8" width="11.57421875" style="0" customWidth="1"/>
    <col min="9" max="10" width="9.8515625" style="0" customWidth="1"/>
    <col min="11" max="11" width="11.28125" style="0" customWidth="1"/>
    <col min="12" max="12" width="14.8515625" style="0" customWidth="1"/>
  </cols>
  <sheetData>
    <row r="1" spans="1:12" ht="16.5" thickBot="1" thickTop="1">
      <c r="A1" s="211" t="s">
        <v>64</v>
      </c>
      <c r="B1" s="212"/>
      <c r="C1" s="213"/>
      <c r="D1" s="212"/>
      <c r="E1" s="212"/>
      <c r="F1" s="214"/>
      <c r="G1" s="216" t="s">
        <v>65</v>
      </c>
      <c r="H1" s="212"/>
      <c r="I1" s="212"/>
      <c r="J1" s="212"/>
      <c r="K1" s="212"/>
      <c r="L1" s="214"/>
    </row>
    <row r="2" spans="1:12" ht="14.25" thickBot="1" thickTop="1">
      <c r="A2" s="93">
        <v>30</v>
      </c>
      <c r="B2" s="23" t="s">
        <v>0</v>
      </c>
      <c r="C2" s="94">
        <v>50</v>
      </c>
      <c r="D2" s="23" t="s">
        <v>11</v>
      </c>
      <c r="E2" s="15" t="s">
        <v>12</v>
      </c>
      <c r="F2">
        <f>A2*C2</f>
        <v>1500</v>
      </c>
      <c r="G2" t="s">
        <v>1</v>
      </c>
      <c r="H2" s="215" t="s">
        <v>34</v>
      </c>
      <c r="I2" s="215"/>
      <c r="J2" s="8" t="s">
        <v>2</v>
      </c>
      <c r="K2" s="8" t="s">
        <v>3</v>
      </c>
      <c r="L2" s="7" t="s">
        <v>4</v>
      </c>
    </row>
    <row r="3" spans="1:12" ht="13.5" thickBot="1">
      <c r="A3" s="17">
        <f>F2</f>
        <v>1500</v>
      </c>
      <c r="B3" s="23" t="s">
        <v>8</v>
      </c>
      <c r="D3" s="19">
        <f>$I$4/100</f>
        <v>0.038</v>
      </c>
      <c r="E3" s="16" t="s">
        <v>12</v>
      </c>
      <c r="F3" s="4">
        <f>IF(D3&gt;0,A3/D3,0)</f>
        <v>39473.68421052632</v>
      </c>
      <c r="G3" t="s">
        <v>9</v>
      </c>
      <c r="H3" t="s">
        <v>5</v>
      </c>
      <c r="I3" s="40">
        <v>3.25</v>
      </c>
      <c r="J3" s="1">
        <f>IF(($A$9-$A$10)*(I3/100)&lt;($A$11*(I3/100)),($A$9-$A$10)*(I3/100),($A$11*(I3/100)))</f>
        <v>1275.625</v>
      </c>
      <c r="K3" s="41">
        <v>10.12425</v>
      </c>
      <c r="L3" s="6">
        <f>J3*K3</f>
        <v>12914.74640625</v>
      </c>
    </row>
    <row r="4" spans="8:12" ht="13.5" thickBot="1">
      <c r="H4" t="s">
        <v>6</v>
      </c>
      <c r="I4" s="40">
        <v>3.8</v>
      </c>
      <c r="J4" s="1">
        <f>IF(($A$9-$A$10)*(I4/100)&lt;($A$11*(I4/100)),($A$9-$A$10)*(I4/100),($A$11*(I4/100)))</f>
        <v>1491.5</v>
      </c>
      <c r="K4" s="41">
        <v>5.77742</v>
      </c>
      <c r="L4" s="6">
        <f>J4*K4</f>
        <v>8617.02193</v>
      </c>
    </row>
    <row r="5" spans="1:12" ht="16.5" thickBot="1">
      <c r="A5" s="23"/>
      <c r="D5" s="31"/>
      <c r="H5" t="s">
        <v>7</v>
      </c>
      <c r="I5" s="40">
        <v>5.75</v>
      </c>
      <c r="J5" s="1">
        <f>IF(($A$9-$A$10)*(I5/100)&lt;($A$11*(I5/100)),($A$9-$A$10)*(I5/100),($A$11*(I5/100)))</f>
        <v>2256.875</v>
      </c>
      <c r="K5" s="41">
        <v>1.54878</v>
      </c>
      <c r="L5" s="6">
        <f>J5*K5</f>
        <v>3495.4028625</v>
      </c>
    </row>
    <row r="6" spans="1:12" ht="16.5" thickBot="1">
      <c r="A6" s="14" t="s">
        <v>55</v>
      </c>
      <c r="B6" s="14"/>
      <c r="C6" s="14"/>
      <c r="D6" s="35" t="s">
        <v>106</v>
      </c>
      <c r="E6" t="s">
        <v>12</v>
      </c>
      <c r="F6" s="21">
        <f>IF(D6="Y",C2*1.5,0)</f>
        <v>0</v>
      </c>
      <c r="G6" t="s">
        <v>1</v>
      </c>
      <c r="I6" s="9" t="s">
        <v>42</v>
      </c>
      <c r="J6" s="9"/>
      <c r="K6" s="12"/>
      <c r="L6" s="10">
        <f>SUM(L3:L5)</f>
        <v>25027.171198750002</v>
      </c>
    </row>
    <row r="7" spans="1:12" ht="15" thickBot="1">
      <c r="A7" s="22">
        <f>F6</f>
        <v>0</v>
      </c>
      <c r="B7" s="24" t="s">
        <v>35</v>
      </c>
      <c r="D7" s="19">
        <f>D3</f>
        <v>0.038</v>
      </c>
      <c r="E7" t="s">
        <v>12</v>
      </c>
      <c r="F7" s="4">
        <f>IF(D7&gt;0,A7/D7,0)</f>
        <v>0</v>
      </c>
      <c r="G7" t="s">
        <v>36</v>
      </c>
      <c r="H7" s="14"/>
      <c r="I7" s="3"/>
      <c r="J7" s="8"/>
      <c r="K7" s="8"/>
      <c r="L7" s="7"/>
    </row>
    <row r="8" spans="4:12" ht="13.5" thickBot="1">
      <c r="D8" s="19"/>
      <c r="H8" s="217" t="s">
        <v>56</v>
      </c>
      <c r="I8" s="217"/>
      <c r="J8" s="8" t="s">
        <v>2</v>
      </c>
      <c r="K8" s="8" t="s">
        <v>3</v>
      </c>
      <c r="L8" s="7" t="s">
        <v>4</v>
      </c>
    </row>
    <row r="9" spans="1:12" ht="13.5" thickBot="1">
      <c r="A9" s="87">
        <v>39250</v>
      </c>
      <c r="B9" t="s">
        <v>101</v>
      </c>
      <c r="D9" s="2">
        <f aca="true" t="shared" si="0" ref="D9:D14">$I$4/100</f>
        <v>0.038</v>
      </c>
      <c r="E9" t="s">
        <v>12</v>
      </c>
      <c r="F9" s="5">
        <f aca="true" t="shared" si="1" ref="F9:F14">A9*D9</f>
        <v>1491.5</v>
      </c>
      <c r="G9" t="s">
        <v>1</v>
      </c>
      <c r="H9" t="s">
        <v>5</v>
      </c>
      <c r="I9" s="37">
        <f>$I$3</f>
        <v>3.25</v>
      </c>
      <c r="J9" s="1">
        <f>$A$12*(I9/100)</f>
        <v>0</v>
      </c>
      <c r="K9" s="95">
        <f>K3</f>
        <v>10.12425</v>
      </c>
      <c r="L9" s="6">
        <f>J9*K9</f>
        <v>0</v>
      </c>
    </row>
    <row r="10" spans="1:14" ht="13.5" thickBot="1">
      <c r="A10" s="87">
        <v>0</v>
      </c>
      <c r="B10" s="2" t="s">
        <v>97</v>
      </c>
      <c r="D10" s="2">
        <f t="shared" si="0"/>
        <v>0.038</v>
      </c>
      <c r="F10" s="5">
        <f t="shared" si="1"/>
        <v>0</v>
      </c>
      <c r="G10" t="s">
        <v>1</v>
      </c>
      <c r="H10" t="s">
        <v>6</v>
      </c>
      <c r="I10" s="37">
        <f>$I$4</f>
        <v>3.8</v>
      </c>
      <c r="J10" s="1">
        <f>$A$12*(I10/100)</f>
        <v>0</v>
      </c>
      <c r="K10" s="95">
        <f>K4</f>
        <v>5.77742</v>
      </c>
      <c r="L10" s="6">
        <f>J10*K10</f>
        <v>0</v>
      </c>
      <c r="N10" s="84"/>
    </row>
    <row r="11" spans="1:12" ht="12.75">
      <c r="A11" s="38">
        <f>IF(F3-D21&gt;A9-A10,A9-A10,F3-D21)</f>
        <v>39250</v>
      </c>
      <c r="B11" s="2" t="s">
        <v>37</v>
      </c>
      <c r="D11" s="2">
        <f t="shared" si="0"/>
        <v>0.038</v>
      </c>
      <c r="E11" s="16" t="s">
        <v>12</v>
      </c>
      <c r="F11" s="5">
        <f t="shared" si="1"/>
        <v>1491.5</v>
      </c>
      <c r="G11" t="s">
        <v>1</v>
      </c>
      <c r="H11" t="s">
        <v>7</v>
      </c>
      <c r="I11" s="37">
        <f>$I$5</f>
        <v>5.75</v>
      </c>
      <c r="J11" s="1">
        <f>$A$12*(I11/100)</f>
        <v>0</v>
      </c>
      <c r="K11" s="95">
        <f>K5</f>
        <v>1.54878</v>
      </c>
      <c r="L11" s="6">
        <f>J11*K11</f>
        <v>0</v>
      </c>
    </row>
    <row r="12" spans="1:12" ht="12.75">
      <c r="A12" s="34">
        <f>IF((A9-A10)&lt;A11,0,IF((A9-A10-A11)&lt;F7,(A9-A10-A11),F7))</f>
        <v>0</v>
      </c>
      <c r="B12" s="2" t="s">
        <v>98</v>
      </c>
      <c r="D12" s="2">
        <f t="shared" si="0"/>
        <v>0.038</v>
      </c>
      <c r="E12" s="16" t="s">
        <v>12</v>
      </c>
      <c r="F12" s="5">
        <f t="shared" si="1"/>
        <v>0</v>
      </c>
      <c r="G12" t="s">
        <v>1</v>
      </c>
      <c r="I12" s="9" t="s">
        <v>43</v>
      </c>
      <c r="J12" s="9"/>
      <c r="K12" s="12"/>
      <c r="L12" s="10">
        <f>SUM(L9:L11)</f>
        <v>0</v>
      </c>
    </row>
    <row r="13" spans="1:7" ht="13.5" thickBot="1">
      <c r="A13" s="34">
        <f>IF((A9-A10-A11-A12)&lt;0,0,IF((A9-A10-A11-A12)&lt;D20,A9-A10-A11-A12,D20))</f>
        <v>0</v>
      </c>
      <c r="B13" s="2" t="s">
        <v>40</v>
      </c>
      <c r="D13" s="2">
        <f t="shared" si="0"/>
        <v>0.038</v>
      </c>
      <c r="E13" s="2" t="s">
        <v>12</v>
      </c>
      <c r="F13" s="5">
        <f t="shared" si="1"/>
        <v>0</v>
      </c>
      <c r="G13" t="s">
        <v>1</v>
      </c>
    </row>
    <row r="14" spans="1:12" ht="12.75">
      <c r="A14" s="34">
        <f>IF((A9-A10)&gt;(A11+A12+A13),(A9-A10-A11-A12-A13),0)</f>
        <v>0</v>
      </c>
      <c r="B14" s="2" t="s">
        <v>39</v>
      </c>
      <c r="D14" s="2">
        <f t="shared" si="0"/>
        <v>0.038</v>
      </c>
      <c r="E14" s="2" t="s">
        <v>12</v>
      </c>
      <c r="F14" s="5">
        <f t="shared" si="1"/>
        <v>0</v>
      </c>
      <c r="G14" t="s">
        <v>1</v>
      </c>
      <c r="H14" s="217" t="s">
        <v>44</v>
      </c>
      <c r="I14" s="217"/>
      <c r="J14" s="8" t="s">
        <v>2</v>
      </c>
      <c r="K14" s="8" t="s">
        <v>3</v>
      </c>
      <c r="L14" s="7" t="s">
        <v>4</v>
      </c>
    </row>
    <row r="15" spans="1:12" ht="12.75">
      <c r="A15" s="20"/>
      <c r="B15" s="218" t="s">
        <v>107</v>
      </c>
      <c r="C15" s="205"/>
      <c r="D15" s="205"/>
      <c r="E15" s="2" t="s">
        <v>12</v>
      </c>
      <c r="F15" s="25">
        <f>IF(F3&gt;0,(A9-A10)/F3,0)</f>
        <v>0.9943333333333332</v>
      </c>
      <c r="G15" t="s">
        <v>10</v>
      </c>
      <c r="H15" t="s">
        <v>5</v>
      </c>
      <c r="I15" s="37">
        <f>$I$3</f>
        <v>3.25</v>
      </c>
      <c r="J15" s="1">
        <f>$A$13*(I15/100)</f>
        <v>0</v>
      </c>
      <c r="K15" s="95">
        <f>K3</f>
        <v>10.12425</v>
      </c>
      <c r="L15" s="6">
        <f>J15*K15</f>
        <v>0</v>
      </c>
    </row>
    <row r="16" spans="2:14" ht="12.75">
      <c r="B16" s="218" t="s">
        <v>108</v>
      </c>
      <c r="C16" s="205"/>
      <c r="D16" s="205"/>
      <c r="E16" s="2" t="s">
        <v>12</v>
      </c>
      <c r="F16" s="25">
        <f>IF((F3-D21+A12+A13)&gt;0,(A9-A10)/(F3-D21+A12+A13),0)</f>
        <v>0.9943333333333332</v>
      </c>
      <c r="G16" t="s">
        <v>10</v>
      </c>
      <c r="H16" t="s">
        <v>6</v>
      </c>
      <c r="I16" s="37">
        <f>$I$4</f>
        <v>3.8</v>
      </c>
      <c r="J16" s="1">
        <f>$A$13*(I16/100)</f>
        <v>0</v>
      </c>
      <c r="K16" s="95">
        <f>K4</f>
        <v>5.77742</v>
      </c>
      <c r="L16" s="6">
        <f>J16*K16</f>
        <v>0</v>
      </c>
      <c r="N16" s="28"/>
    </row>
    <row r="17" spans="3:12" ht="12.75">
      <c r="C17" s="18" t="s">
        <v>22</v>
      </c>
      <c r="D17" s="8" t="s">
        <v>13</v>
      </c>
      <c r="H17" t="s">
        <v>7</v>
      </c>
      <c r="I17" s="37">
        <f>$I$5</f>
        <v>5.75</v>
      </c>
      <c r="J17" s="1">
        <f>$A$13*(I17/100)</f>
        <v>0</v>
      </c>
      <c r="K17" s="95">
        <f>K5</f>
        <v>1.54878</v>
      </c>
      <c r="L17" s="6">
        <f>J17*K17</f>
        <v>0</v>
      </c>
    </row>
    <row r="18" spans="1:12" ht="12.75">
      <c r="A18" s="193" t="s">
        <v>14</v>
      </c>
      <c r="B18" s="193"/>
      <c r="C18" s="5">
        <f>F9-F10</f>
        <v>1491.5</v>
      </c>
      <c r="D18" s="4">
        <f>A9-A10</f>
        <v>39250</v>
      </c>
      <c r="I18" s="27" t="s">
        <v>45</v>
      </c>
      <c r="J18" s="9"/>
      <c r="K18" s="12"/>
      <c r="L18" s="10">
        <f>SUM(L15:L17)</f>
        <v>0</v>
      </c>
    </row>
    <row r="19" spans="1:9" ht="13.5" thickBot="1">
      <c r="A19" t="s">
        <v>15</v>
      </c>
      <c r="C19" s="5">
        <f>F11</f>
        <v>1491.5</v>
      </c>
      <c r="D19" s="4">
        <f>A11</f>
        <v>39250</v>
      </c>
      <c r="I19" s="28"/>
    </row>
    <row r="20" spans="1:12" ht="14.25" thickBot="1" thickTop="1">
      <c r="A20" s="16" t="s">
        <v>30</v>
      </c>
      <c r="C20" s="26">
        <v>0</v>
      </c>
      <c r="D20" s="4">
        <f>IF(D14&gt;0,C20/D14,0)</f>
        <v>0</v>
      </c>
      <c r="H20" s="185" t="s">
        <v>33</v>
      </c>
      <c r="I20" s="185"/>
      <c r="J20" s="8" t="s">
        <v>2</v>
      </c>
      <c r="K20" s="36" t="s">
        <v>3</v>
      </c>
      <c r="L20" s="7" t="s">
        <v>4</v>
      </c>
    </row>
    <row r="21" spans="1:12" ht="13.5" thickBot="1">
      <c r="A21" s="16" t="s">
        <v>69</v>
      </c>
      <c r="C21" s="26">
        <v>0</v>
      </c>
      <c r="D21" s="4">
        <f>IF(D7&gt;0,C21/D7,0)</f>
        <v>0</v>
      </c>
      <c r="H21" t="s">
        <v>5</v>
      </c>
      <c r="I21" s="37">
        <f>$I$3</f>
        <v>3.25</v>
      </c>
      <c r="J21" s="1">
        <f>$A$14*(I21/100)</f>
        <v>0</v>
      </c>
      <c r="K21" s="41">
        <v>0.65</v>
      </c>
      <c r="L21" s="6">
        <f>J21*K21</f>
        <v>0</v>
      </c>
    </row>
    <row r="22" spans="1:12" ht="13.5" thickBot="1">
      <c r="A22" s="200" t="s">
        <v>70</v>
      </c>
      <c r="B22" s="200"/>
      <c r="C22" s="200"/>
      <c r="D22" s="4">
        <f>A11+A12+A13</f>
        <v>39250</v>
      </c>
      <c r="F22" s="6">
        <f>IF(D22&gt;0,(L6+L12+L18)/(D22/100),0)</f>
        <v>63.7634935</v>
      </c>
      <c r="G22" s="15" t="s">
        <v>23</v>
      </c>
      <c r="H22" t="s">
        <v>6</v>
      </c>
      <c r="I22" s="37">
        <f>$I$4</f>
        <v>3.8</v>
      </c>
      <c r="J22" s="1">
        <f>$A$14*(I22/100)</f>
        <v>0</v>
      </c>
      <c r="K22" s="41">
        <v>0.65</v>
      </c>
      <c r="L22" s="6">
        <f>J22*K22</f>
        <v>0</v>
      </c>
    </row>
    <row r="23" spans="1:15" ht="13.5" thickBot="1">
      <c r="A23" s="205" t="s">
        <v>49</v>
      </c>
      <c r="B23" s="205"/>
      <c r="C23" s="205"/>
      <c r="D23" s="4">
        <f>A14</f>
        <v>0</v>
      </c>
      <c r="F23" s="6">
        <f>IF(D23&gt;0,L24/(D23/100),0)</f>
        <v>0</v>
      </c>
      <c r="G23" s="15" t="s">
        <v>23</v>
      </c>
      <c r="H23" t="s">
        <v>7</v>
      </c>
      <c r="I23" s="37">
        <f>$I$5</f>
        <v>5.75</v>
      </c>
      <c r="J23" s="1">
        <f>$A$14*(I23/100)</f>
        <v>0</v>
      </c>
      <c r="K23" s="42">
        <v>0.65</v>
      </c>
      <c r="L23" s="6">
        <f>J23*K23</f>
        <v>0</v>
      </c>
      <c r="O23" s="3"/>
    </row>
    <row r="24" spans="1:12" ht="13.5" thickBot="1">
      <c r="A24" s="205" t="s">
        <v>41</v>
      </c>
      <c r="B24" s="205"/>
      <c r="C24" s="205"/>
      <c r="D24" s="4">
        <f>SUM(D22:D23)</f>
        <v>39250</v>
      </c>
      <c r="F24" s="6">
        <f>IF(D24&gt;0,L25/(D24/100),0)</f>
        <v>63.7634935</v>
      </c>
      <c r="G24" s="15" t="s">
        <v>23</v>
      </c>
      <c r="I24" s="9" t="s">
        <v>31</v>
      </c>
      <c r="K24" s="11"/>
      <c r="L24" s="13">
        <f>SUM(L21:L23)</f>
        <v>0</v>
      </c>
    </row>
    <row r="25" spans="8:12" ht="14.25" thickBot="1" thickTop="1">
      <c r="H25" s="186" t="s">
        <v>58</v>
      </c>
      <c r="I25" s="186"/>
      <c r="J25" s="186"/>
      <c r="K25" s="219"/>
      <c r="L25" s="39">
        <f>L24+L18+L12+L6</f>
        <v>25027.171198750002</v>
      </c>
    </row>
    <row r="26" spans="9:12" ht="14.25" thickBot="1" thickTop="1">
      <c r="I26" s="88"/>
      <c r="J26" s="89"/>
      <c r="K26" s="89"/>
      <c r="L26" s="90"/>
    </row>
    <row r="27" spans="1:12" ht="14.25" thickBot="1" thickTop="1">
      <c r="A27" s="208" t="s">
        <v>120</v>
      </c>
      <c r="B27" s="209"/>
      <c r="C27" s="209"/>
      <c r="D27" s="209"/>
      <c r="E27" s="210"/>
      <c r="G27" t="s">
        <v>16</v>
      </c>
      <c r="I27" s="45">
        <v>15</v>
      </c>
      <c r="J27" t="s">
        <v>17</v>
      </c>
      <c r="K27" s="43">
        <v>14.85</v>
      </c>
      <c r="L27" s="6">
        <f>K27*I27</f>
        <v>222.75</v>
      </c>
    </row>
    <row r="28" spans="1:12" ht="13.5" thickBot="1">
      <c r="A28" s="206" t="s">
        <v>119</v>
      </c>
      <c r="B28" s="207"/>
      <c r="C28" s="207"/>
      <c r="D28" s="207"/>
      <c r="E28" s="107"/>
      <c r="G28" t="s">
        <v>57</v>
      </c>
      <c r="I28" s="5">
        <f>D18/100</f>
        <v>392.5</v>
      </c>
      <c r="J28" t="s">
        <v>54</v>
      </c>
      <c r="K28" s="44">
        <v>2.5129</v>
      </c>
      <c r="L28" s="6">
        <f>K28*I28</f>
        <v>986.31325</v>
      </c>
    </row>
    <row r="29" spans="1:12" ht="14.25" thickBot="1" thickTop="1">
      <c r="A29" s="201" t="s">
        <v>148</v>
      </c>
      <c r="B29" s="202"/>
      <c r="C29" s="202"/>
      <c r="D29" s="161">
        <f>'F1'!J24</f>
        <v>3.4451923076923077</v>
      </c>
      <c r="E29" s="105"/>
      <c r="G29" t="s">
        <v>18</v>
      </c>
      <c r="I29" s="5">
        <f>C18</f>
        <v>1491.5</v>
      </c>
      <c r="J29" t="s">
        <v>21</v>
      </c>
      <c r="K29" s="44">
        <v>0.1442</v>
      </c>
      <c r="L29" s="6">
        <f>I29*K29</f>
        <v>215.0743</v>
      </c>
    </row>
    <row r="30" spans="1:12" ht="13.5" thickBot="1">
      <c r="A30" s="201" t="s">
        <v>50</v>
      </c>
      <c r="B30" s="202"/>
      <c r="C30" s="202"/>
      <c r="D30" s="161">
        <f>'F1'!J25</f>
        <v>11.48397435897436</v>
      </c>
      <c r="E30" s="105"/>
      <c r="G30" t="s">
        <v>19</v>
      </c>
      <c r="I30" s="5">
        <f>C18</f>
        <v>1491.5</v>
      </c>
      <c r="J30" t="s">
        <v>21</v>
      </c>
      <c r="K30" s="44">
        <v>0.2166</v>
      </c>
      <c r="L30" s="6">
        <f>I30*K30</f>
        <v>323.0589</v>
      </c>
    </row>
    <row r="31" spans="1:12" ht="15" customHeight="1" thickBot="1">
      <c r="A31" s="201" t="s">
        <v>149</v>
      </c>
      <c r="B31" s="202"/>
      <c r="C31" s="202"/>
      <c r="D31" s="162">
        <f>'F1'!E6</f>
        <v>45</v>
      </c>
      <c r="E31" s="105"/>
      <c r="G31" t="s">
        <v>20</v>
      </c>
      <c r="I31" s="5">
        <f>C18</f>
        <v>1491.5</v>
      </c>
      <c r="J31" t="s">
        <v>21</v>
      </c>
      <c r="K31" s="44">
        <v>0.00791</v>
      </c>
      <c r="L31" s="6">
        <f>I31*K31</f>
        <v>11.797765</v>
      </c>
    </row>
    <row r="32" spans="1:12" ht="14.25" customHeight="1" thickBot="1" thickTop="1">
      <c r="A32" s="203"/>
      <c r="B32" s="204"/>
      <c r="C32" s="204"/>
      <c r="D32" s="106"/>
      <c r="E32" s="107"/>
      <c r="H32" s="70"/>
      <c r="I32" s="186" t="s">
        <v>68</v>
      </c>
      <c r="J32" s="186"/>
      <c r="K32" s="219"/>
      <c r="L32" s="39">
        <f>SUM(L27:L31)</f>
        <v>1758.9942150000002</v>
      </c>
    </row>
    <row r="33" spans="8:12" ht="14.25" thickBot="1" thickTop="1">
      <c r="H33" s="220" t="s">
        <v>67</v>
      </c>
      <c r="I33" s="221"/>
      <c r="J33" s="221"/>
      <c r="K33" s="222"/>
      <c r="L33" s="69">
        <f>L25-L32</f>
        <v>23268.176983750003</v>
      </c>
    </row>
    <row r="34" spans="4:6" ht="12.75">
      <c r="D34" s="187"/>
      <c r="E34" s="187"/>
      <c r="F34" s="187"/>
    </row>
    <row r="35" spans="4:6" ht="12.75">
      <c r="D35" s="187"/>
      <c r="E35" s="187"/>
      <c r="F35" s="85"/>
    </row>
    <row r="36" spans="4:6" ht="12.75">
      <c r="D36" s="188"/>
      <c r="E36" s="188"/>
      <c r="F36" s="86"/>
    </row>
    <row r="37" spans="2:6" ht="12.75">
      <c r="B37" s="28"/>
      <c r="D37" s="187"/>
      <c r="E37" s="187"/>
      <c r="F37" s="86"/>
    </row>
    <row r="38" spans="3:4" ht="12.75">
      <c r="C38" s="72"/>
      <c r="D38" s="3"/>
    </row>
  </sheetData>
  <sheetProtection password="DB4D" sheet="1" objects="1" scenarios="1"/>
  <mergeCells count="25">
    <mergeCell ref="D35:E35"/>
    <mergeCell ref="D37:E37"/>
    <mergeCell ref="D36:E36"/>
    <mergeCell ref="H20:I20"/>
    <mergeCell ref="I32:K32"/>
    <mergeCell ref="H33:K33"/>
    <mergeCell ref="D34:F34"/>
    <mergeCell ref="H25:K25"/>
    <mergeCell ref="A1:F1"/>
    <mergeCell ref="H2:I2"/>
    <mergeCell ref="A18:B18"/>
    <mergeCell ref="G1:L1"/>
    <mergeCell ref="H8:I8"/>
    <mergeCell ref="H14:I14"/>
    <mergeCell ref="B15:D15"/>
    <mergeCell ref="B16:D16"/>
    <mergeCell ref="A22:C22"/>
    <mergeCell ref="A31:C31"/>
    <mergeCell ref="A32:C32"/>
    <mergeCell ref="A30:C30"/>
    <mergeCell ref="A24:C24"/>
    <mergeCell ref="A23:C23"/>
    <mergeCell ref="A28:D28"/>
    <mergeCell ref="A27:E27"/>
    <mergeCell ref="A29:C29"/>
  </mergeCells>
  <printOptions/>
  <pageMargins left="0.5" right="0.5" top="0.5" bottom="0.5" header="0.5" footer="0.5"/>
  <pageSetup horizontalDpi="600" verticalDpi="600" orientation="landscape" r:id="rId2"/>
  <legacyDrawing r:id="rId1"/>
</worksheet>
</file>

<file path=xl/worksheets/sheet4.xml><?xml version="1.0" encoding="utf-8"?>
<worksheet xmlns="http://schemas.openxmlformats.org/spreadsheetml/2006/main" xmlns:r="http://schemas.openxmlformats.org/officeDocument/2006/relationships">
  <sheetPr codeName="Sheet7"/>
  <dimension ref="A1:O38"/>
  <sheetViews>
    <sheetView zoomScale="85" zoomScaleNormal="85" workbookViewId="0" topLeftCell="A1">
      <selection activeCell="A2" sqref="A2"/>
    </sheetView>
  </sheetViews>
  <sheetFormatPr defaultColWidth="9.140625" defaultRowHeight="12.75"/>
  <cols>
    <col min="1" max="1" width="8.7109375" style="0" customWidth="1"/>
    <col min="2" max="2" width="8.140625" style="0" customWidth="1"/>
    <col min="3" max="3" width="11.8515625" style="0" customWidth="1"/>
    <col min="4" max="4" width="9.57421875" style="0" customWidth="1"/>
    <col min="5" max="5" width="1.28515625" style="0" customWidth="1"/>
    <col min="8" max="8" width="10.8515625" style="0" customWidth="1"/>
    <col min="10" max="10" width="9.8515625" style="0" customWidth="1"/>
    <col min="11" max="11" width="11.28125" style="0" customWidth="1"/>
    <col min="12" max="12" width="14.8515625" style="0" customWidth="1"/>
  </cols>
  <sheetData>
    <row r="1" spans="1:12" ht="16.5" thickBot="1" thickTop="1">
      <c r="A1" s="216" t="s">
        <v>89</v>
      </c>
      <c r="B1" s="212"/>
      <c r="C1" s="212"/>
      <c r="D1" s="212"/>
      <c r="E1" s="212"/>
      <c r="F1" s="214"/>
      <c r="G1" s="216" t="s">
        <v>90</v>
      </c>
      <c r="H1" s="212"/>
      <c r="I1" s="212"/>
      <c r="J1" s="212"/>
      <c r="K1" s="212"/>
      <c r="L1" s="214"/>
    </row>
    <row r="2" spans="1:12" ht="14.25" thickBot="1" thickTop="1">
      <c r="A2" s="93"/>
      <c r="B2" s="23" t="s">
        <v>0</v>
      </c>
      <c r="C2" s="94"/>
      <c r="D2" s="23" t="s">
        <v>11</v>
      </c>
      <c r="E2" s="15" t="s">
        <v>12</v>
      </c>
      <c r="F2">
        <f>A2*C2</f>
        <v>0</v>
      </c>
      <c r="G2" t="s">
        <v>1</v>
      </c>
      <c r="H2" s="215" t="s">
        <v>34</v>
      </c>
      <c r="I2" s="215"/>
      <c r="J2" s="8" t="s">
        <v>2</v>
      </c>
      <c r="K2" s="8" t="s">
        <v>3</v>
      </c>
      <c r="L2" s="7" t="s">
        <v>4</v>
      </c>
    </row>
    <row r="3" spans="1:12" ht="13.5" thickBot="1">
      <c r="A3" s="17">
        <f>F2</f>
        <v>0</v>
      </c>
      <c r="B3" s="23" t="s">
        <v>8</v>
      </c>
      <c r="D3" s="19">
        <f>$I$4/100</f>
        <v>0</v>
      </c>
      <c r="E3" s="16" t="s">
        <v>12</v>
      </c>
      <c r="F3" s="4">
        <f>IF(D3&gt;0,A3/D3,0)</f>
        <v>0</v>
      </c>
      <c r="G3" t="s">
        <v>9</v>
      </c>
      <c r="H3" t="s">
        <v>5</v>
      </c>
      <c r="I3" s="40"/>
      <c r="J3" s="1">
        <f>IF(($A$9-$A$10)*(I3/100)&lt;($A$11*(I3/100)),($A$9-$A$10)*(I3/100),($A$11*(I3/100)))</f>
        <v>0</v>
      </c>
      <c r="K3" s="41"/>
      <c r="L3" s="6">
        <f>J3*K3</f>
        <v>0</v>
      </c>
    </row>
    <row r="4" spans="8:12" ht="13.5" thickBot="1">
      <c r="H4" t="s">
        <v>6</v>
      </c>
      <c r="I4" s="40"/>
      <c r="J4" s="1">
        <f>IF(($A$9-$A$10)*(I4/100)&lt;($A$11*(I4/100)),($A$9-$A$10)*(I4/100),($A$11*(I4/100)))</f>
        <v>0</v>
      </c>
      <c r="K4" s="41"/>
      <c r="L4" s="6">
        <f>J4*K4</f>
        <v>0</v>
      </c>
    </row>
    <row r="5" spans="1:12" ht="16.5" thickBot="1">
      <c r="A5" s="23"/>
      <c r="D5" s="31"/>
      <c r="H5" t="s">
        <v>7</v>
      </c>
      <c r="I5" s="40"/>
      <c r="J5" s="1">
        <f>IF(($A$9-$A$10)*(I5/100)&lt;($A$11*(I5/100)),($A$9-$A$10)*(I5/100),($A$11*(I5/100)))</f>
        <v>0</v>
      </c>
      <c r="K5" s="41"/>
      <c r="L5" s="6">
        <f>J5*K5</f>
        <v>0</v>
      </c>
    </row>
    <row r="6" spans="1:12" ht="16.5" thickBot="1">
      <c r="A6" s="14" t="s">
        <v>55</v>
      </c>
      <c r="B6" s="14"/>
      <c r="C6" s="14"/>
      <c r="D6" s="35"/>
      <c r="E6" t="s">
        <v>12</v>
      </c>
      <c r="F6" s="21">
        <f>IF(D6="Y",C2*1.5,0)</f>
        <v>0</v>
      </c>
      <c r="G6" t="s">
        <v>1</v>
      </c>
      <c r="I6" s="9" t="s">
        <v>42</v>
      </c>
      <c r="J6" s="9"/>
      <c r="K6" s="12"/>
      <c r="L6" s="10">
        <f>SUM(L3:L5)</f>
        <v>0</v>
      </c>
    </row>
    <row r="7" spans="1:12" ht="15" thickBot="1">
      <c r="A7" s="22">
        <f>F6</f>
        <v>0</v>
      </c>
      <c r="B7" s="24" t="s">
        <v>35</v>
      </c>
      <c r="D7" s="19">
        <f>D3</f>
        <v>0</v>
      </c>
      <c r="E7" t="s">
        <v>12</v>
      </c>
      <c r="F7" s="4">
        <f>IF(D7&gt;0,A7/D7,0)</f>
        <v>0</v>
      </c>
      <c r="G7" t="s">
        <v>36</v>
      </c>
      <c r="H7" s="14"/>
      <c r="I7" s="3"/>
      <c r="J7" s="8"/>
      <c r="K7" s="8"/>
      <c r="L7" s="7"/>
    </row>
    <row r="8" spans="4:12" ht="13.5" thickBot="1">
      <c r="D8" s="19"/>
      <c r="H8" s="217" t="s">
        <v>56</v>
      </c>
      <c r="I8" s="217"/>
      <c r="J8" s="8" t="s">
        <v>2</v>
      </c>
      <c r="K8" s="8" t="s">
        <v>3</v>
      </c>
      <c r="L8" s="7" t="s">
        <v>4</v>
      </c>
    </row>
    <row r="9" spans="1:12" ht="13.5" thickBot="1">
      <c r="A9" s="87"/>
      <c r="B9" t="s">
        <v>101</v>
      </c>
      <c r="D9" s="2">
        <f aca="true" t="shared" si="0" ref="D9:D14">$I$4/100</f>
        <v>0</v>
      </c>
      <c r="E9" t="s">
        <v>12</v>
      </c>
      <c r="F9" s="5">
        <f aca="true" t="shared" si="1" ref="F9:F14">A9*D9</f>
        <v>0</v>
      </c>
      <c r="G9" t="s">
        <v>1</v>
      </c>
      <c r="H9" t="s">
        <v>5</v>
      </c>
      <c r="I9" s="37">
        <f>$I$3</f>
        <v>0</v>
      </c>
      <c r="J9" s="1">
        <f>$A$12*(I9/100)</f>
        <v>0</v>
      </c>
      <c r="K9" s="95">
        <f>K3</f>
        <v>0</v>
      </c>
      <c r="L9" s="6">
        <f>J9*K9</f>
        <v>0</v>
      </c>
    </row>
    <row r="10" spans="1:14" ht="13.5" thickBot="1">
      <c r="A10" s="87"/>
      <c r="B10" s="2" t="s">
        <v>97</v>
      </c>
      <c r="D10" s="2">
        <f t="shared" si="0"/>
        <v>0</v>
      </c>
      <c r="F10" s="5">
        <f t="shared" si="1"/>
        <v>0</v>
      </c>
      <c r="G10" t="s">
        <v>1</v>
      </c>
      <c r="H10" t="s">
        <v>6</v>
      </c>
      <c r="I10" s="37">
        <f>$I$4</f>
        <v>0</v>
      </c>
      <c r="J10" s="1">
        <f>$A$12*(I10/100)</f>
        <v>0</v>
      </c>
      <c r="K10" s="95">
        <f>K4</f>
        <v>0</v>
      </c>
      <c r="L10" s="6">
        <f>J10*K10</f>
        <v>0</v>
      </c>
      <c r="N10" s="84"/>
    </row>
    <row r="11" spans="1:12" ht="12.75">
      <c r="A11" s="38">
        <f>IF(F3-D21&gt;A9-A10,A9-A10,F3-D21)</f>
        <v>0</v>
      </c>
      <c r="B11" s="2" t="s">
        <v>37</v>
      </c>
      <c r="D11" s="2">
        <f t="shared" si="0"/>
        <v>0</v>
      </c>
      <c r="E11" s="16" t="s">
        <v>12</v>
      </c>
      <c r="F11" s="5">
        <f t="shared" si="1"/>
        <v>0</v>
      </c>
      <c r="G11" t="s">
        <v>1</v>
      </c>
      <c r="H11" t="s">
        <v>7</v>
      </c>
      <c r="I11" s="37">
        <f>$I$5</f>
        <v>0</v>
      </c>
      <c r="J11" s="1">
        <f>$A$12*(I11/100)</f>
        <v>0</v>
      </c>
      <c r="K11" s="95">
        <f>K5</f>
        <v>0</v>
      </c>
      <c r="L11" s="6">
        <f>J11*K11</f>
        <v>0</v>
      </c>
    </row>
    <row r="12" spans="1:12" ht="12.75">
      <c r="A12" s="34">
        <f>IF((A9-A10)&lt;A11,0,IF((A9-A10-A11)&lt;F7,(A9-A10-A11),F7))</f>
        <v>0</v>
      </c>
      <c r="B12" s="2" t="s">
        <v>38</v>
      </c>
      <c r="D12" s="2">
        <f t="shared" si="0"/>
        <v>0</v>
      </c>
      <c r="E12" s="16" t="s">
        <v>12</v>
      </c>
      <c r="F12" s="5">
        <f t="shared" si="1"/>
        <v>0</v>
      </c>
      <c r="G12" t="s">
        <v>1</v>
      </c>
      <c r="I12" s="9" t="s">
        <v>43</v>
      </c>
      <c r="J12" s="9"/>
      <c r="K12" s="12"/>
      <c r="L12" s="10">
        <f>SUM(L9:L11)</f>
        <v>0</v>
      </c>
    </row>
    <row r="13" spans="1:7" ht="13.5" thickBot="1">
      <c r="A13" s="34">
        <f>IF((A9-A10-A11-A12)&lt;0,0,IF((A9-A10-A11-A12)&lt;D20,A9-A10-A11-A12,D20))</f>
        <v>0</v>
      </c>
      <c r="B13" s="2" t="s">
        <v>40</v>
      </c>
      <c r="D13" s="2">
        <f t="shared" si="0"/>
        <v>0</v>
      </c>
      <c r="E13" s="2" t="s">
        <v>12</v>
      </c>
      <c r="F13" s="5">
        <f t="shared" si="1"/>
        <v>0</v>
      </c>
      <c r="G13" t="s">
        <v>1</v>
      </c>
    </row>
    <row r="14" spans="1:12" ht="12.75">
      <c r="A14" s="34">
        <f>IF((A9-A10)&gt;(A11+A12+A13),(A9-A10-A11-A12-A13),0)</f>
        <v>0</v>
      </c>
      <c r="B14" s="2" t="s">
        <v>39</v>
      </c>
      <c r="D14" s="2">
        <f t="shared" si="0"/>
        <v>0</v>
      </c>
      <c r="E14" s="2" t="s">
        <v>12</v>
      </c>
      <c r="F14" s="5">
        <f t="shared" si="1"/>
        <v>0</v>
      </c>
      <c r="G14" t="s">
        <v>1</v>
      </c>
      <c r="H14" s="217" t="s">
        <v>44</v>
      </c>
      <c r="I14" s="217"/>
      <c r="J14" s="8" t="s">
        <v>2</v>
      </c>
      <c r="K14" s="8" t="s">
        <v>3</v>
      </c>
      <c r="L14" s="7" t="s">
        <v>4</v>
      </c>
    </row>
    <row r="15" spans="1:12" ht="12.75">
      <c r="A15" s="20"/>
      <c r="B15" s="218" t="s">
        <v>107</v>
      </c>
      <c r="C15" s="205"/>
      <c r="D15" s="205"/>
      <c r="E15" s="2" t="s">
        <v>12</v>
      </c>
      <c r="F15" s="25">
        <f>IF(F3&gt;0,(A9-A10)/F3,0)</f>
        <v>0</v>
      </c>
      <c r="G15" t="s">
        <v>10</v>
      </c>
      <c r="H15" t="s">
        <v>5</v>
      </c>
      <c r="I15" s="37">
        <f>$I$3</f>
        <v>0</v>
      </c>
      <c r="J15" s="1">
        <f>$A$13*(I15/100)</f>
        <v>0</v>
      </c>
      <c r="K15" s="95">
        <f>K3</f>
        <v>0</v>
      </c>
      <c r="L15" s="6">
        <f>J15*K15</f>
        <v>0</v>
      </c>
    </row>
    <row r="16" spans="2:14" ht="12.75">
      <c r="B16" s="218" t="s">
        <v>108</v>
      </c>
      <c r="C16" s="205"/>
      <c r="D16" s="205"/>
      <c r="E16" s="2" t="s">
        <v>12</v>
      </c>
      <c r="F16" s="25">
        <f>IF((F3-D21+A12+A13)&gt;0,(A9-A10)/(F3-D21+A12+A13),0)</f>
        <v>0</v>
      </c>
      <c r="G16" t="s">
        <v>10</v>
      </c>
      <c r="H16" t="s">
        <v>6</v>
      </c>
      <c r="I16" s="37">
        <f>$I$4</f>
        <v>0</v>
      </c>
      <c r="J16" s="1">
        <f>$A$13*(I16/100)</f>
        <v>0</v>
      </c>
      <c r="K16" s="95">
        <f>K4</f>
        <v>0</v>
      </c>
      <c r="L16" s="6">
        <f>J16*K16</f>
        <v>0</v>
      </c>
      <c r="N16" s="28"/>
    </row>
    <row r="17" spans="3:12" ht="12.75">
      <c r="C17" s="18" t="s">
        <v>22</v>
      </c>
      <c r="D17" s="8" t="s">
        <v>13</v>
      </c>
      <c r="H17" t="s">
        <v>7</v>
      </c>
      <c r="I17" s="37">
        <f>$I$5</f>
        <v>0</v>
      </c>
      <c r="J17" s="1">
        <f>$A$13*(I17/100)</f>
        <v>0</v>
      </c>
      <c r="K17" s="95">
        <f>K5</f>
        <v>0</v>
      </c>
      <c r="L17" s="6">
        <f>J17*K17</f>
        <v>0</v>
      </c>
    </row>
    <row r="18" spans="1:12" ht="12.75">
      <c r="A18" s="193" t="s">
        <v>14</v>
      </c>
      <c r="B18" s="193"/>
      <c r="C18" s="5">
        <f>F9-F10</f>
        <v>0</v>
      </c>
      <c r="D18" s="4">
        <f>A9-A10</f>
        <v>0</v>
      </c>
      <c r="I18" s="27" t="s">
        <v>45</v>
      </c>
      <c r="J18" s="9"/>
      <c r="K18" s="12"/>
      <c r="L18" s="10">
        <f>SUM(L15:L17)</f>
        <v>0</v>
      </c>
    </row>
    <row r="19" spans="1:9" ht="13.5" thickBot="1">
      <c r="A19" t="s">
        <v>15</v>
      </c>
      <c r="C19" s="5">
        <f>F11</f>
        <v>0</v>
      </c>
      <c r="D19" s="4">
        <f>A11</f>
        <v>0</v>
      </c>
      <c r="I19" s="28"/>
    </row>
    <row r="20" spans="1:12" ht="14.25" thickBot="1" thickTop="1">
      <c r="A20" s="16" t="s">
        <v>30</v>
      </c>
      <c r="C20" s="26"/>
      <c r="D20" s="4">
        <f>IF(D14&gt;0,C20/D14,0)</f>
        <v>0</v>
      </c>
      <c r="H20" s="185" t="s">
        <v>33</v>
      </c>
      <c r="I20" s="185"/>
      <c r="J20" s="8" t="s">
        <v>2</v>
      </c>
      <c r="K20" s="36" t="s">
        <v>3</v>
      </c>
      <c r="L20" s="7" t="s">
        <v>4</v>
      </c>
    </row>
    <row r="21" spans="1:12" ht="13.5" thickBot="1">
      <c r="A21" s="16" t="s">
        <v>69</v>
      </c>
      <c r="C21" s="26"/>
      <c r="D21" s="4">
        <f>IF(D7&gt;0,C21/D7,0)</f>
        <v>0</v>
      </c>
      <c r="H21" t="s">
        <v>5</v>
      </c>
      <c r="I21" s="37">
        <f>$I$3</f>
        <v>0</v>
      </c>
      <c r="J21" s="1">
        <f>$A$14*(I21/100)</f>
        <v>0</v>
      </c>
      <c r="K21" s="41"/>
      <c r="L21" s="6">
        <f>J21*K21</f>
        <v>0</v>
      </c>
    </row>
    <row r="22" spans="1:12" ht="13.5" thickBot="1">
      <c r="A22" s="200" t="s">
        <v>70</v>
      </c>
      <c r="B22" s="200"/>
      <c r="C22" s="200"/>
      <c r="D22" s="4">
        <f>A11+A12+A13</f>
        <v>0</v>
      </c>
      <c r="F22" s="6">
        <f>IF(D22&gt;0,(L6+L12+L18)/(D22/100),0)</f>
        <v>0</v>
      </c>
      <c r="G22" s="15" t="s">
        <v>23</v>
      </c>
      <c r="H22" t="s">
        <v>6</v>
      </c>
      <c r="I22" s="37">
        <f>$I$4</f>
        <v>0</v>
      </c>
      <c r="J22" s="1">
        <f>$A$14*(I22/100)</f>
        <v>0</v>
      </c>
      <c r="K22" s="41"/>
      <c r="L22" s="6">
        <f>J22*K22</f>
        <v>0</v>
      </c>
    </row>
    <row r="23" spans="1:15" ht="13.5" thickBot="1">
      <c r="A23" s="205" t="s">
        <v>49</v>
      </c>
      <c r="B23" s="205"/>
      <c r="C23" s="205"/>
      <c r="D23" s="4">
        <f>A14</f>
        <v>0</v>
      </c>
      <c r="F23" s="6">
        <f>IF(D23&gt;0,L24/(D23/100),0)</f>
        <v>0</v>
      </c>
      <c r="G23" s="15" t="s">
        <v>23</v>
      </c>
      <c r="H23" t="s">
        <v>7</v>
      </c>
      <c r="I23" s="37">
        <f>$I$5</f>
        <v>0</v>
      </c>
      <c r="J23" s="1">
        <f>$A$14*(I23/100)</f>
        <v>0</v>
      </c>
      <c r="K23" s="42"/>
      <c r="L23" s="6">
        <f>J23*K23</f>
        <v>0</v>
      </c>
      <c r="O23" s="3"/>
    </row>
    <row r="24" spans="1:12" ht="13.5" thickBot="1">
      <c r="A24" s="205" t="s">
        <v>41</v>
      </c>
      <c r="B24" s="205"/>
      <c r="C24" s="205"/>
      <c r="D24" s="4">
        <f>SUM(D22:D23)</f>
        <v>0</v>
      </c>
      <c r="F24" s="6">
        <f>IF(D24&gt;0,L25/(D24/100),0)</f>
        <v>0</v>
      </c>
      <c r="G24" s="15" t="s">
        <v>23</v>
      </c>
      <c r="I24" s="9" t="s">
        <v>31</v>
      </c>
      <c r="K24" s="11"/>
      <c r="L24" s="13">
        <f>SUM(L21:L23)</f>
        <v>0</v>
      </c>
    </row>
    <row r="25" spans="8:12" ht="14.25" thickBot="1" thickTop="1">
      <c r="H25" s="186" t="s">
        <v>58</v>
      </c>
      <c r="I25" s="186"/>
      <c r="J25" s="186"/>
      <c r="K25" s="219"/>
      <c r="L25" s="39">
        <f>L24+L18+L12+L6</f>
        <v>0</v>
      </c>
    </row>
    <row r="26" spans="9:12" ht="14.25" thickBot="1" thickTop="1">
      <c r="I26" s="88"/>
      <c r="J26" s="89"/>
      <c r="K26" s="89"/>
      <c r="L26" s="90"/>
    </row>
    <row r="27" spans="1:12" ht="14.25" thickBot="1" thickTop="1">
      <c r="A27" s="208" t="s">
        <v>120</v>
      </c>
      <c r="B27" s="209"/>
      <c r="C27" s="209"/>
      <c r="D27" s="209"/>
      <c r="E27" s="210"/>
      <c r="G27" t="s">
        <v>16</v>
      </c>
      <c r="I27" s="45"/>
      <c r="J27" t="s">
        <v>17</v>
      </c>
      <c r="K27" s="43"/>
      <c r="L27" s="6">
        <f>K27*I27</f>
        <v>0</v>
      </c>
    </row>
    <row r="28" spans="1:12" ht="13.5" thickBot="1">
      <c r="A28" s="206" t="s">
        <v>119</v>
      </c>
      <c r="B28" s="207"/>
      <c r="C28" s="207"/>
      <c r="D28" s="207"/>
      <c r="E28" s="107"/>
      <c r="G28" t="s">
        <v>57</v>
      </c>
      <c r="I28" s="5">
        <f>D18/100</f>
        <v>0</v>
      </c>
      <c r="J28" t="s">
        <v>54</v>
      </c>
      <c r="K28" s="44"/>
      <c r="L28" s="6">
        <f>K28*I28</f>
        <v>0</v>
      </c>
    </row>
    <row r="29" spans="1:12" ht="14.25" thickBot="1" thickTop="1">
      <c r="A29" s="201" t="s">
        <v>148</v>
      </c>
      <c r="B29" s="202"/>
      <c r="C29" s="202"/>
      <c r="D29" s="161" t="e">
        <f>'F2'!J24</f>
        <v>#DIV/0!</v>
      </c>
      <c r="E29" s="105"/>
      <c r="G29" t="s">
        <v>18</v>
      </c>
      <c r="I29" s="5">
        <f>C18</f>
        <v>0</v>
      </c>
      <c r="J29" t="s">
        <v>21</v>
      </c>
      <c r="K29" s="44"/>
      <c r="L29" s="6">
        <f>I29*K29</f>
        <v>0</v>
      </c>
    </row>
    <row r="30" spans="1:12" ht="13.5" thickBot="1">
      <c r="A30" s="201" t="s">
        <v>50</v>
      </c>
      <c r="B30" s="202"/>
      <c r="C30" s="202"/>
      <c r="D30" s="161" t="e">
        <f>'F2'!J25</f>
        <v>#DIV/0!</v>
      </c>
      <c r="E30" s="105"/>
      <c r="G30" t="s">
        <v>19</v>
      </c>
      <c r="I30" s="5">
        <f>C18</f>
        <v>0</v>
      </c>
      <c r="J30" t="s">
        <v>21</v>
      </c>
      <c r="K30" s="44"/>
      <c r="L30" s="6">
        <f>I30*K30</f>
        <v>0</v>
      </c>
    </row>
    <row r="31" spans="1:12" ht="15" customHeight="1" thickBot="1">
      <c r="A31" s="201" t="s">
        <v>149</v>
      </c>
      <c r="B31" s="202"/>
      <c r="C31" s="202"/>
      <c r="D31" s="162">
        <f>'F2'!E6</f>
        <v>0</v>
      </c>
      <c r="E31" s="105"/>
      <c r="G31" t="s">
        <v>20</v>
      </c>
      <c r="I31" s="5">
        <f>C18</f>
        <v>0</v>
      </c>
      <c r="J31" t="s">
        <v>21</v>
      </c>
      <c r="K31" s="44"/>
      <c r="L31" s="6">
        <f>I31*K31</f>
        <v>0</v>
      </c>
    </row>
    <row r="32" spans="1:12" ht="14.25" customHeight="1" thickBot="1" thickTop="1">
      <c r="A32" s="203"/>
      <c r="B32" s="204"/>
      <c r="C32" s="204"/>
      <c r="D32" s="106"/>
      <c r="E32" s="107"/>
      <c r="H32" s="70"/>
      <c r="I32" s="186" t="s">
        <v>68</v>
      </c>
      <c r="J32" s="186"/>
      <c r="K32" s="219"/>
      <c r="L32" s="39">
        <f>SUM(L27:L31)</f>
        <v>0</v>
      </c>
    </row>
    <row r="33" spans="8:12" ht="14.25" thickBot="1" thickTop="1">
      <c r="H33" s="220" t="s">
        <v>67</v>
      </c>
      <c r="I33" s="221"/>
      <c r="J33" s="221"/>
      <c r="K33" s="222"/>
      <c r="L33" s="69">
        <f>L25-L32</f>
        <v>0</v>
      </c>
    </row>
    <row r="34" spans="4:6" ht="12.75">
      <c r="D34" s="187"/>
      <c r="E34" s="187"/>
      <c r="F34" s="187"/>
    </row>
    <row r="35" spans="4:6" ht="12.75">
      <c r="D35" s="187"/>
      <c r="E35" s="187"/>
      <c r="F35" s="85"/>
    </row>
    <row r="36" spans="4:6" ht="12.75">
      <c r="D36" s="188"/>
      <c r="E36" s="188"/>
      <c r="F36" s="86"/>
    </row>
    <row r="37" spans="2:6" ht="12.75">
      <c r="B37" s="28"/>
      <c r="D37" s="187"/>
      <c r="E37" s="187"/>
      <c r="F37" s="86"/>
    </row>
    <row r="38" ht="12.75">
      <c r="C38" s="72"/>
    </row>
  </sheetData>
  <sheetProtection password="DB4D" sheet="1" objects="1" scenarios="1"/>
  <mergeCells count="25">
    <mergeCell ref="A22:C22"/>
    <mergeCell ref="A31:C31"/>
    <mergeCell ref="A32:C32"/>
    <mergeCell ref="A30:C30"/>
    <mergeCell ref="A24:C24"/>
    <mergeCell ref="A23:C23"/>
    <mergeCell ref="A29:C29"/>
    <mergeCell ref="A1:F1"/>
    <mergeCell ref="H2:I2"/>
    <mergeCell ref="A18:B18"/>
    <mergeCell ref="G1:L1"/>
    <mergeCell ref="H8:I8"/>
    <mergeCell ref="H14:I14"/>
    <mergeCell ref="B15:D15"/>
    <mergeCell ref="B16:D16"/>
    <mergeCell ref="D35:E35"/>
    <mergeCell ref="D37:E37"/>
    <mergeCell ref="D36:E36"/>
    <mergeCell ref="H20:I20"/>
    <mergeCell ref="I32:K32"/>
    <mergeCell ref="H33:K33"/>
    <mergeCell ref="D34:F34"/>
    <mergeCell ref="H25:K25"/>
    <mergeCell ref="A27:E27"/>
    <mergeCell ref="A28:D28"/>
  </mergeCells>
  <printOptions/>
  <pageMargins left="0.5" right="0.5" top="0.5" bottom="0.5" header="0.5" footer="0.5"/>
  <pageSetup horizontalDpi="360" verticalDpi="36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codeName="Sheet12"/>
  <dimension ref="A1:O38"/>
  <sheetViews>
    <sheetView zoomScale="85" zoomScaleNormal="85" workbookViewId="0" topLeftCell="A1">
      <selection activeCell="A2" sqref="A2"/>
    </sheetView>
  </sheetViews>
  <sheetFormatPr defaultColWidth="9.140625" defaultRowHeight="12.75"/>
  <cols>
    <col min="1" max="1" width="9.421875" style="0" customWidth="1"/>
    <col min="2" max="2" width="8.421875" style="0" customWidth="1"/>
    <col min="3" max="3" width="11.8515625" style="0" customWidth="1"/>
    <col min="4" max="4" width="9.57421875" style="0" customWidth="1"/>
    <col min="5" max="5" width="1.28515625" style="0" customWidth="1"/>
    <col min="8" max="8" width="10.8515625" style="0" customWidth="1"/>
    <col min="10" max="10" width="9.8515625" style="0" customWidth="1"/>
    <col min="11" max="11" width="11.28125" style="0" customWidth="1"/>
    <col min="12" max="12" width="14.8515625" style="0" customWidth="1"/>
  </cols>
  <sheetData>
    <row r="1" spans="1:12" ht="16.5" thickBot="1" thickTop="1">
      <c r="A1" s="216" t="s">
        <v>91</v>
      </c>
      <c r="B1" s="212"/>
      <c r="C1" s="212"/>
      <c r="D1" s="212"/>
      <c r="E1" s="212"/>
      <c r="F1" s="214"/>
      <c r="G1" s="216" t="s">
        <v>92</v>
      </c>
      <c r="H1" s="212"/>
      <c r="I1" s="212"/>
      <c r="J1" s="212"/>
      <c r="K1" s="212"/>
      <c r="L1" s="214"/>
    </row>
    <row r="2" spans="1:12" ht="14.25" thickBot="1" thickTop="1">
      <c r="A2" s="93"/>
      <c r="B2" s="23" t="s">
        <v>0</v>
      </c>
      <c r="C2" s="94"/>
      <c r="D2" s="23" t="s">
        <v>11</v>
      </c>
      <c r="E2" s="15" t="s">
        <v>12</v>
      </c>
      <c r="F2">
        <f>A2*C2</f>
        <v>0</v>
      </c>
      <c r="G2" t="s">
        <v>1</v>
      </c>
      <c r="H2" s="215" t="s">
        <v>34</v>
      </c>
      <c r="I2" s="215"/>
      <c r="J2" s="8" t="s">
        <v>2</v>
      </c>
      <c r="K2" s="8" t="s">
        <v>3</v>
      </c>
      <c r="L2" s="7" t="s">
        <v>4</v>
      </c>
    </row>
    <row r="3" spans="1:12" ht="13.5" thickBot="1">
      <c r="A3" s="17">
        <f>F2</f>
        <v>0</v>
      </c>
      <c r="B3" s="23" t="s">
        <v>8</v>
      </c>
      <c r="D3" s="19">
        <f>$I$4/100</f>
        <v>0</v>
      </c>
      <c r="E3" s="16" t="s">
        <v>12</v>
      </c>
      <c r="F3" s="4">
        <f>IF(D3&gt;0,A3/D3,0)</f>
        <v>0</v>
      </c>
      <c r="G3" t="s">
        <v>9</v>
      </c>
      <c r="H3" t="s">
        <v>5</v>
      </c>
      <c r="I3" s="40"/>
      <c r="J3" s="1">
        <f>IF(($A$9-$A$10)*(I3/100)&lt;($A$11*(I3/100)),($A$9-$A$10)*(I3/100),($A$11*(I3/100)))</f>
        <v>0</v>
      </c>
      <c r="K3" s="41"/>
      <c r="L3" s="6">
        <f>J3*K3</f>
        <v>0</v>
      </c>
    </row>
    <row r="4" spans="8:12" ht="13.5" thickBot="1">
      <c r="H4" t="s">
        <v>6</v>
      </c>
      <c r="I4" s="40"/>
      <c r="J4" s="1">
        <f>IF(($A$9-$A$10)*(I4/100)&lt;($A$11*(I4/100)),($A$9-$A$10)*(I4/100),($A$11*(I4/100)))</f>
        <v>0</v>
      </c>
      <c r="K4" s="41"/>
      <c r="L4" s="6">
        <f>J4*K4</f>
        <v>0</v>
      </c>
    </row>
    <row r="5" spans="1:12" ht="16.5" thickBot="1">
      <c r="A5" s="23"/>
      <c r="D5" s="31"/>
      <c r="H5" t="s">
        <v>7</v>
      </c>
      <c r="I5" s="40"/>
      <c r="J5" s="1">
        <f>IF(($A$9-$A$10)*(I5/100)&lt;($A$11*(I5/100)),($A$9-$A$10)*(I5/100),($A$11*(I5/100)))</f>
        <v>0</v>
      </c>
      <c r="K5" s="41"/>
      <c r="L5" s="6">
        <f>J5*K5</f>
        <v>0</v>
      </c>
    </row>
    <row r="6" spans="1:12" ht="16.5" thickBot="1">
      <c r="A6" s="14" t="s">
        <v>55</v>
      </c>
      <c r="B6" s="14"/>
      <c r="C6" s="14"/>
      <c r="D6" s="35"/>
      <c r="E6" t="s">
        <v>12</v>
      </c>
      <c r="F6" s="21">
        <f>IF(D6="Y",C2*1.5,0)</f>
        <v>0</v>
      </c>
      <c r="G6" t="s">
        <v>1</v>
      </c>
      <c r="I6" s="9" t="s">
        <v>42</v>
      </c>
      <c r="J6" s="9"/>
      <c r="K6" s="12"/>
      <c r="L6" s="10">
        <f>SUM(L3:L5)</f>
        <v>0</v>
      </c>
    </row>
    <row r="7" spans="1:12" ht="15" thickBot="1">
      <c r="A7" s="22">
        <f>F6</f>
        <v>0</v>
      </c>
      <c r="B7" s="24" t="s">
        <v>35</v>
      </c>
      <c r="D7" s="19">
        <f>D3</f>
        <v>0</v>
      </c>
      <c r="E7" t="s">
        <v>12</v>
      </c>
      <c r="F7" s="4">
        <f>IF(D7&gt;0,A7/D7,0)</f>
        <v>0</v>
      </c>
      <c r="G7" t="s">
        <v>36</v>
      </c>
      <c r="H7" s="14"/>
      <c r="I7" s="3"/>
      <c r="J7" s="8"/>
      <c r="K7" s="8"/>
      <c r="L7" s="7"/>
    </row>
    <row r="8" spans="4:12" ht="13.5" thickBot="1">
      <c r="D8" s="19"/>
      <c r="H8" s="217" t="s">
        <v>56</v>
      </c>
      <c r="I8" s="217"/>
      <c r="J8" s="8" t="s">
        <v>2</v>
      </c>
      <c r="K8" s="8" t="s">
        <v>3</v>
      </c>
      <c r="L8" s="7" t="s">
        <v>4</v>
      </c>
    </row>
    <row r="9" spans="1:12" ht="13.5" thickBot="1">
      <c r="A9" s="87"/>
      <c r="B9" t="s">
        <v>101</v>
      </c>
      <c r="D9" s="2">
        <f aca="true" t="shared" si="0" ref="D9:D14">$I$4/100</f>
        <v>0</v>
      </c>
      <c r="E9" t="s">
        <v>12</v>
      </c>
      <c r="F9" s="5">
        <f aca="true" t="shared" si="1" ref="F9:F14">A9*D9</f>
        <v>0</v>
      </c>
      <c r="G9" t="s">
        <v>1</v>
      </c>
      <c r="H9" t="s">
        <v>5</v>
      </c>
      <c r="I9" s="37">
        <f>$I$3</f>
        <v>0</v>
      </c>
      <c r="J9" s="1">
        <f>$A$12*(I9/100)</f>
        <v>0</v>
      </c>
      <c r="K9" s="95">
        <f>K3</f>
        <v>0</v>
      </c>
      <c r="L9" s="6">
        <f>J9*K9</f>
        <v>0</v>
      </c>
    </row>
    <row r="10" spans="1:14" ht="13.5" thickBot="1">
      <c r="A10" s="87"/>
      <c r="B10" s="2" t="s">
        <v>97</v>
      </c>
      <c r="D10" s="2">
        <f t="shared" si="0"/>
        <v>0</v>
      </c>
      <c r="F10" s="5">
        <f t="shared" si="1"/>
        <v>0</v>
      </c>
      <c r="G10" t="s">
        <v>1</v>
      </c>
      <c r="H10" t="s">
        <v>6</v>
      </c>
      <c r="I10" s="37">
        <f>$I$4</f>
        <v>0</v>
      </c>
      <c r="J10" s="1">
        <f>$A$12*(I10/100)</f>
        <v>0</v>
      </c>
      <c r="K10" s="95">
        <f>K4</f>
        <v>0</v>
      </c>
      <c r="L10" s="6">
        <f>J10*K10</f>
        <v>0</v>
      </c>
      <c r="N10" s="84"/>
    </row>
    <row r="11" spans="1:12" ht="12.75">
      <c r="A11" s="38">
        <f>IF(F3-D21&gt;A9-A10,A9-A10,F3-D21)</f>
        <v>0</v>
      </c>
      <c r="B11" s="2" t="s">
        <v>37</v>
      </c>
      <c r="D11" s="2">
        <f t="shared" si="0"/>
        <v>0</v>
      </c>
      <c r="E11" s="16" t="s">
        <v>12</v>
      </c>
      <c r="F11" s="5">
        <f t="shared" si="1"/>
        <v>0</v>
      </c>
      <c r="G11" t="s">
        <v>1</v>
      </c>
      <c r="H11" t="s">
        <v>7</v>
      </c>
      <c r="I11" s="37">
        <f>$I$5</f>
        <v>0</v>
      </c>
      <c r="J11" s="1">
        <f>$A$12*(I11/100)</f>
        <v>0</v>
      </c>
      <c r="K11" s="95">
        <f>K5</f>
        <v>0</v>
      </c>
      <c r="L11" s="6">
        <f>J11*K11</f>
        <v>0</v>
      </c>
    </row>
    <row r="12" spans="1:12" ht="12.75">
      <c r="A12" s="34">
        <f>IF((A9-A10)&lt;A11,0,IF((A9-A10-A11)&lt;F7,(A9-A10-A11),F7))</f>
        <v>0</v>
      </c>
      <c r="B12" s="2" t="s">
        <v>38</v>
      </c>
      <c r="D12" s="2">
        <f t="shared" si="0"/>
        <v>0</v>
      </c>
      <c r="E12" s="16" t="s">
        <v>12</v>
      </c>
      <c r="F12" s="5">
        <f t="shared" si="1"/>
        <v>0</v>
      </c>
      <c r="G12" t="s">
        <v>1</v>
      </c>
      <c r="I12" s="9" t="s">
        <v>43</v>
      </c>
      <c r="J12" s="9"/>
      <c r="K12" s="12"/>
      <c r="L12" s="10">
        <f>SUM(L9:L11)</f>
        <v>0</v>
      </c>
    </row>
    <row r="13" spans="1:7" ht="13.5" thickBot="1">
      <c r="A13" s="34">
        <f>IF((A9-A10-A11-A12)&lt;0,0,IF((A9-A10-A11-A12)&lt;D20,A9-A10-A11-A12,D20))</f>
        <v>0</v>
      </c>
      <c r="B13" s="2" t="s">
        <v>40</v>
      </c>
      <c r="D13" s="2">
        <f t="shared" si="0"/>
        <v>0</v>
      </c>
      <c r="E13" s="2" t="s">
        <v>12</v>
      </c>
      <c r="F13" s="5">
        <f t="shared" si="1"/>
        <v>0</v>
      </c>
      <c r="G13" t="s">
        <v>1</v>
      </c>
    </row>
    <row r="14" spans="1:12" ht="12.75">
      <c r="A14" s="34">
        <f>IF((A9-A10)&gt;(A11+A12+A13),(A9-A10-A11-A12-A13),0)</f>
        <v>0</v>
      </c>
      <c r="B14" s="2" t="s">
        <v>39</v>
      </c>
      <c r="D14" s="2">
        <f t="shared" si="0"/>
        <v>0</v>
      </c>
      <c r="E14" s="2" t="s">
        <v>12</v>
      </c>
      <c r="F14" s="5">
        <f t="shared" si="1"/>
        <v>0</v>
      </c>
      <c r="G14" t="s">
        <v>1</v>
      </c>
      <c r="H14" s="217" t="s">
        <v>44</v>
      </c>
      <c r="I14" s="217"/>
      <c r="J14" s="8" t="s">
        <v>2</v>
      </c>
      <c r="K14" s="8" t="s">
        <v>3</v>
      </c>
      <c r="L14" s="7" t="s">
        <v>4</v>
      </c>
    </row>
    <row r="15" spans="1:12" ht="12.75">
      <c r="A15" s="20"/>
      <c r="B15" s="218" t="s">
        <v>107</v>
      </c>
      <c r="C15" s="205"/>
      <c r="D15" s="205"/>
      <c r="E15" s="2" t="s">
        <v>12</v>
      </c>
      <c r="F15" s="25">
        <f>IF(F3&gt;0,(A9-A10)/F3,0)</f>
        <v>0</v>
      </c>
      <c r="G15" t="s">
        <v>10</v>
      </c>
      <c r="H15" t="s">
        <v>5</v>
      </c>
      <c r="I15" s="37">
        <f>$I$3</f>
        <v>0</v>
      </c>
      <c r="J15" s="1">
        <f>$A$13*(I15/100)</f>
        <v>0</v>
      </c>
      <c r="K15" s="95">
        <f>K3</f>
        <v>0</v>
      </c>
      <c r="L15" s="6">
        <f>J15*K15</f>
        <v>0</v>
      </c>
    </row>
    <row r="16" spans="2:14" ht="12.75">
      <c r="B16" s="218" t="s">
        <v>108</v>
      </c>
      <c r="C16" s="205"/>
      <c r="D16" s="205"/>
      <c r="E16" s="2" t="s">
        <v>12</v>
      </c>
      <c r="F16" s="25">
        <f>IF((F3-D21+A12+A13)&gt;0,(A9-A10)/(F3-D21+A12+A13),0)</f>
        <v>0</v>
      </c>
      <c r="G16" t="s">
        <v>10</v>
      </c>
      <c r="H16" t="s">
        <v>6</v>
      </c>
      <c r="I16" s="37">
        <f>$I$4</f>
        <v>0</v>
      </c>
      <c r="J16" s="1">
        <f>$A$13*(I16/100)</f>
        <v>0</v>
      </c>
      <c r="K16" s="95">
        <f>K4</f>
        <v>0</v>
      </c>
      <c r="L16" s="6">
        <f>J16*K16</f>
        <v>0</v>
      </c>
      <c r="N16" s="28"/>
    </row>
    <row r="17" spans="3:12" ht="12.75">
      <c r="C17" s="18" t="s">
        <v>22</v>
      </c>
      <c r="D17" s="8" t="s">
        <v>13</v>
      </c>
      <c r="H17" t="s">
        <v>7</v>
      </c>
      <c r="I17" s="37">
        <f>$I$5</f>
        <v>0</v>
      </c>
      <c r="J17" s="1">
        <f>$A$13*(I17/100)</f>
        <v>0</v>
      </c>
      <c r="K17" s="95">
        <f>K5</f>
        <v>0</v>
      </c>
      <c r="L17" s="6">
        <f>J17*K17</f>
        <v>0</v>
      </c>
    </row>
    <row r="18" spans="1:12" ht="12.75">
      <c r="A18" s="193" t="s">
        <v>14</v>
      </c>
      <c r="B18" s="193"/>
      <c r="C18" s="5">
        <f>F9-F10</f>
        <v>0</v>
      </c>
      <c r="D18" s="4">
        <f>A9-A10</f>
        <v>0</v>
      </c>
      <c r="I18" s="27" t="s">
        <v>45</v>
      </c>
      <c r="J18" s="9"/>
      <c r="K18" s="12"/>
      <c r="L18" s="10">
        <f>SUM(L15:L17)</f>
        <v>0</v>
      </c>
    </row>
    <row r="19" spans="1:9" ht="13.5" thickBot="1">
      <c r="A19" t="s">
        <v>15</v>
      </c>
      <c r="C19" s="5">
        <f>F11</f>
        <v>0</v>
      </c>
      <c r="D19" s="4">
        <f>A11</f>
        <v>0</v>
      </c>
      <c r="I19" s="28"/>
    </row>
    <row r="20" spans="1:12" ht="14.25" thickBot="1" thickTop="1">
      <c r="A20" s="16" t="s">
        <v>30</v>
      </c>
      <c r="C20" s="26"/>
      <c r="D20" s="4">
        <f>IF(D14&gt;0,C20/D14,0)</f>
        <v>0</v>
      </c>
      <c r="H20" s="185" t="s">
        <v>33</v>
      </c>
      <c r="I20" s="185"/>
      <c r="J20" s="8" t="s">
        <v>2</v>
      </c>
      <c r="K20" s="36" t="s">
        <v>3</v>
      </c>
      <c r="L20" s="7" t="s">
        <v>4</v>
      </c>
    </row>
    <row r="21" spans="1:12" ht="13.5" thickBot="1">
      <c r="A21" s="16" t="s">
        <v>69</v>
      </c>
      <c r="C21" s="26"/>
      <c r="D21" s="4">
        <f>IF(D7&gt;0,C21/D7,0)</f>
        <v>0</v>
      </c>
      <c r="H21" t="s">
        <v>5</v>
      </c>
      <c r="I21" s="37">
        <f>$I$3</f>
        <v>0</v>
      </c>
      <c r="J21" s="1">
        <f>$A$14*(I21/100)</f>
        <v>0</v>
      </c>
      <c r="K21" s="41"/>
      <c r="L21" s="6">
        <f>J21*K21</f>
        <v>0</v>
      </c>
    </row>
    <row r="22" spans="1:12" ht="13.5" thickBot="1">
      <c r="A22" s="200" t="s">
        <v>70</v>
      </c>
      <c r="B22" s="200"/>
      <c r="C22" s="200"/>
      <c r="D22" s="4">
        <f>A11+A12+A13</f>
        <v>0</v>
      </c>
      <c r="F22" s="6">
        <f>IF(D22&gt;0,(L6+L12+L18)/(D22/100),0)</f>
        <v>0</v>
      </c>
      <c r="G22" s="15" t="s">
        <v>23</v>
      </c>
      <c r="H22" t="s">
        <v>6</v>
      </c>
      <c r="I22" s="37">
        <f>$I$4</f>
        <v>0</v>
      </c>
      <c r="J22" s="1">
        <f>$A$14*(I22/100)</f>
        <v>0</v>
      </c>
      <c r="K22" s="41"/>
      <c r="L22" s="6">
        <f>J22*K22</f>
        <v>0</v>
      </c>
    </row>
    <row r="23" spans="1:15" ht="13.5" thickBot="1">
      <c r="A23" s="205" t="s">
        <v>49</v>
      </c>
      <c r="B23" s="205"/>
      <c r="C23" s="205"/>
      <c r="D23" s="4">
        <f>A14</f>
        <v>0</v>
      </c>
      <c r="F23" s="6">
        <f>IF(D23&gt;0,L24/(D23/100),0)</f>
        <v>0</v>
      </c>
      <c r="G23" s="15" t="s">
        <v>23</v>
      </c>
      <c r="H23" t="s">
        <v>7</v>
      </c>
      <c r="I23" s="37">
        <f>$I$5</f>
        <v>0</v>
      </c>
      <c r="J23" s="1">
        <f>$A$14*(I23/100)</f>
        <v>0</v>
      </c>
      <c r="K23" s="42"/>
      <c r="L23" s="6">
        <f>J23*K23</f>
        <v>0</v>
      </c>
      <c r="O23" s="3"/>
    </row>
    <row r="24" spans="1:12" ht="13.5" thickBot="1">
      <c r="A24" s="205" t="s">
        <v>41</v>
      </c>
      <c r="B24" s="205"/>
      <c r="C24" s="205"/>
      <c r="D24" s="4">
        <f>SUM(D22:D23)</f>
        <v>0</v>
      </c>
      <c r="F24" s="6">
        <f>IF(D24&gt;0,L25/(D24/100),0)</f>
        <v>0</v>
      </c>
      <c r="G24" s="15" t="s">
        <v>23</v>
      </c>
      <c r="I24" s="9" t="s">
        <v>31</v>
      </c>
      <c r="K24" s="11"/>
      <c r="L24" s="13">
        <f>SUM(L21:L23)</f>
        <v>0</v>
      </c>
    </row>
    <row r="25" spans="8:12" ht="14.25" thickBot="1" thickTop="1">
      <c r="H25" s="186" t="s">
        <v>58</v>
      </c>
      <c r="I25" s="186"/>
      <c r="J25" s="186"/>
      <c r="K25" s="219"/>
      <c r="L25" s="39">
        <f>L24+L18+L12+L6</f>
        <v>0</v>
      </c>
    </row>
    <row r="26" spans="9:12" ht="14.25" thickBot="1" thickTop="1">
      <c r="I26" s="88"/>
      <c r="J26" s="89"/>
      <c r="K26" s="89"/>
      <c r="L26" s="90"/>
    </row>
    <row r="27" spans="1:12" ht="14.25" thickBot="1" thickTop="1">
      <c r="A27" s="208" t="s">
        <v>120</v>
      </c>
      <c r="B27" s="209"/>
      <c r="C27" s="209"/>
      <c r="D27" s="209"/>
      <c r="E27" s="210"/>
      <c r="G27" t="s">
        <v>16</v>
      </c>
      <c r="I27" s="45"/>
      <c r="J27" t="s">
        <v>17</v>
      </c>
      <c r="K27" s="43"/>
      <c r="L27" s="6">
        <f>K27*I27</f>
        <v>0</v>
      </c>
    </row>
    <row r="28" spans="1:12" ht="13.5" thickBot="1">
      <c r="A28" s="206" t="s">
        <v>119</v>
      </c>
      <c r="B28" s="207"/>
      <c r="C28" s="207"/>
      <c r="D28" s="207"/>
      <c r="E28" s="107"/>
      <c r="G28" t="s">
        <v>57</v>
      </c>
      <c r="I28" s="5">
        <f>D18/100</f>
        <v>0</v>
      </c>
      <c r="J28" t="s">
        <v>54</v>
      </c>
      <c r="K28" s="44"/>
      <c r="L28" s="6">
        <f>K28*I28</f>
        <v>0</v>
      </c>
    </row>
    <row r="29" spans="1:12" ht="14.25" thickBot="1" thickTop="1">
      <c r="A29" s="201" t="s">
        <v>148</v>
      </c>
      <c r="B29" s="202"/>
      <c r="C29" s="202"/>
      <c r="D29" s="161" t="e">
        <f>'F3'!J24</f>
        <v>#DIV/0!</v>
      </c>
      <c r="E29" s="105"/>
      <c r="G29" t="s">
        <v>18</v>
      </c>
      <c r="I29" s="5">
        <f>C18</f>
        <v>0</v>
      </c>
      <c r="J29" t="s">
        <v>21</v>
      </c>
      <c r="K29" s="44"/>
      <c r="L29" s="6">
        <f>I29*K29</f>
        <v>0</v>
      </c>
    </row>
    <row r="30" spans="1:12" ht="13.5" thickBot="1">
      <c r="A30" s="201" t="s">
        <v>50</v>
      </c>
      <c r="B30" s="202"/>
      <c r="C30" s="202"/>
      <c r="D30" s="161" t="e">
        <f>'F3'!J25</f>
        <v>#DIV/0!</v>
      </c>
      <c r="E30" s="105"/>
      <c r="G30" t="s">
        <v>19</v>
      </c>
      <c r="I30" s="5">
        <f>C18</f>
        <v>0</v>
      </c>
      <c r="J30" t="s">
        <v>21</v>
      </c>
      <c r="K30" s="44"/>
      <c r="L30" s="6">
        <f>I30*K30</f>
        <v>0</v>
      </c>
    </row>
    <row r="31" spans="1:12" ht="15" customHeight="1" thickBot="1">
      <c r="A31" s="201" t="s">
        <v>149</v>
      </c>
      <c r="B31" s="202"/>
      <c r="C31" s="202"/>
      <c r="D31" s="162">
        <f>'F3'!E6</f>
        <v>0</v>
      </c>
      <c r="E31" s="105"/>
      <c r="G31" t="s">
        <v>20</v>
      </c>
      <c r="I31" s="5">
        <f>C18</f>
        <v>0</v>
      </c>
      <c r="J31" t="s">
        <v>21</v>
      </c>
      <c r="K31" s="44"/>
      <c r="L31" s="6">
        <f>I31*K31</f>
        <v>0</v>
      </c>
    </row>
    <row r="32" spans="1:12" ht="14.25" customHeight="1" thickBot="1" thickTop="1">
      <c r="A32" s="203"/>
      <c r="B32" s="204"/>
      <c r="C32" s="204"/>
      <c r="D32" s="106"/>
      <c r="E32" s="107"/>
      <c r="H32" s="70"/>
      <c r="I32" s="186" t="s">
        <v>68</v>
      </c>
      <c r="J32" s="186"/>
      <c r="K32" s="219"/>
      <c r="L32" s="39">
        <f>SUM(L27:L31)</f>
        <v>0</v>
      </c>
    </row>
    <row r="33" spans="8:12" ht="14.25" thickBot="1" thickTop="1">
      <c r="H33" s="220" t="s">
        <v>67</v>
      </c>
      <c r="I33" s="221"/>
      <c r="J33" s="221"/>
      <c r="K33" s="222"/>
      <c r="L33" s="69">
        <f>L25-L32</f>
        <v>0</v>
      </c>
    </row>
    <row r="34" spans="4:6" ht="12.75">
      <c r="D34" s="187"/>
      <c r="E34" s="187"/>
      <c r="F34" s="187"/>
    </row>
    <row r="35" spans="4:6" ht="12.75">
      <c r="D35" s="187"/>
      <c r="E35" s="187"/>
      <c r="F35" s="85"/>
    </row>
    <row r="36" spans="4:6" ht="12.75">
      <c r="D36" s="188"/>
      <c r="E36" s="188"/>
      <c r="F36" s="86"/>
    </row>
    <row r="37" spans="2:6" ht="12.75">
      <c r="B37" s="28"/>
      <c r="D37" s="187"/>
      <c r="E37" s="187"/>
      <c r="F37" s="86"/>
    </row>
    <row r="38" ht="12.75">
      <c r="C38" s="72"/>
    </row>
  </sheetData>
  <sheetProtection password="DB4D" sheet="1" objects="1" scenarios="1"/>
  <mergeCells count="25">
    <mergeCell ref="D35:E35"/>
    <mergeCell ref="D37:E37"/>
    <mergeCell ref="D36:E36"/>
    <mergeCell ref="H20:I20"/>
    <mergeCell ref="I32:K32"/>
    <mergeCell ref="H33:K33"/>
    <mergeCell ref="D34:F34"/>
    <mergeCell ref="H25:K25"/>
    <mergeCell ref="A27:E27"/>
    <mergeCell ref="A28:D28"/>
    <mergeCell ref="A1:F1"/>
    <mergeCell ref="H2:I2"/>
    <mergeCell ref="A18:B18"/>
    <mergeCell ref="G1:L1"/>
    <mergeCell ref="H8:I8"/>
    <mergeCell ref="H14:I14"/>
    <mergeCell ref="B15:D15"/>
    <mergeCell ref="B16:D16"/>
    <mergeCell ref="A22:C22"/>
    <mergeCell ref="A31:C31"/>
    <mergeCell ref="A32:C32"/>
    <mergeCell ref="A29:C29"/>
    <mergeCell ref="A30:C30"/>
    <mergeCell ref="A24:C24"/>
    <mergeCell ref="A23:C23"/>
  </mergeCells>
  <printOptions/>
  <pageMargins left="0.5" right="0.5" top="0.5" bottom="0.5" header="0.5" footer="0.5"/>
  <pageSetup horizontalDpi="600" verticalDpi="600" orientation="landscape" r:id="rId3"/>
  <drawing r:id="rId2"/>
  <legacyDrawing r:id="rId1"/>
</worksheet>
</file>

<file path=xl/worksheets/sheet6.xml><?xml version="1.0" encoding="utf-8"?>
<worksheet xmlns="http://schemas.openxmlformats.org/spreadsheetml/2006/main" xmlns:r="http://schemas.openxmlformats.org/officeDocument/2006/relationships">
  <sheetPr codeName="Sheet13"/>
  <dimension ref="A1:O38"/>
  <sheetViews>
    <sheetView zoomScale="85" zoomScaleNormal="85" workbookViewId="0" topLeftCell="A1">
      <selection activeCell="A2" sqref="A2"/>
    </sheetView>
  </sheetViews>
  <sheetFormatPr defaultColWidth="9.140625" defaultRowHeight="12.75"/>
  <cols>
    <col min="1" max="1" width="9.421875" style="0" customWidth="1"/>
    <col min="2" max="2" width="8.7109375" style="0" customWidth="1"/>
    <col min="3" max="3" width="11.8515625" style="0" customWidth="1"/>
    <col min="4" max="4" width="9.57421875" style="0" customWidth="1"/>
    <col min="5" max="5" width="1.28515625" style="0" customWidth="1"/>
    <col min="8" max="8" width="10.8515625" style="0" customWidth="1"/>
    <col min="10" max="10" width="9.8515625" style="0" customWidth="1"/>
    <col min="11" max="11" width="11.28125" style="0" customWidth="1"/>
    <col min="12" max="12" width="14.8515625" style="0" customWidth="1"/>
  </cols>
  <sheetData>
    <row r="1" spans="1:12" ht="16.5" thickBot="1" thickTop="1">
      <c r="A1" s="216" t="s">
        <v>93</v>
      </c>
      <c r="B1" s="212"/>
      <c r="C1" s="212"/>
      <c r="D1" s="212"/>
      <c r="E1" s="212"/>
      <c r="F1" s="214"/>
      <c r="G1" s="216" t="s">
        <v>94</v>
      </c>
      <c r="H1" s="212"/>
      <c r="I1" s="212"/>
      <c r="J1" s="212"/>
      <c r="K1" s="212"/>
      <c r="L1" s="214"/>
    </row>
    <row r="2" spans="1:12" ht="14.25" thickBot="1" thickTop="1">
      <c r="A2" s="93"/>
      <c r="B2" s="23" t="s">
        <v>0</v>
      </c>
      <c r="C2" s="94"/>
      <c r="D2" s="23" t="s">
        <v>11</v>
      </c>
      <c r="E2" s="15" t="s">
        <v>12</v>
      </c>
      <c r="F2">
        <f>A2*C2</f>
        <v>0</v>
      </c>
      <c r="G2" t="s">
        <v>1</v>
      </c>
      <c r="H2" s="215" t="s">
        <v>34</v>
      </c>
      <c r="I2" s="215"/>
      <c r="J2" s="8" t="s">
        <v>2</v>
      </c>
      <c r="K2" s="8" t="s">
        <v>3</v>
      </c>
      <c r="L2" s="7" t="s">
        <v>4</v>
      </c>
    </row>
    <row r="3" spans="1:12" ht="13.5" thickBot="1">
      <c r="A3" s="17">
        <f>F2</f>
        <v>0</v>
      </c>
      <c r="B3" s="23" t="s">
        <v>8</v>
      </c>
      <c r="D3" s="19">
        <f>$I$4/100</f>
        <v>0</v>
      </c>
      <c r="E3" s="16" t="s">
        <v>12</v>
      </c>
      <c r="F3" s="4">
        <f>IF(D3&gt;0,A3/D3,0)</f>
        <v>0</v>
      </c>
      <c r="G3" t="s">
        <v>9</v>
      </c>
      <c r="H3" t="s">
        <v>5</v>
      </c>
      <c r="I3" s="40"/>
      <c r="J3" s="1">
        <f>IF(($A$9-$A$10)*(I3/100)&lt;($A$11*(I3/100)),($A$9-$A$10)*(I3/100),($A$11*(I3/100)))</f>
        <v>0</v>
      </c>
      <c r="K3" s="41"/>
      <c r="L3" s="6">
        <f>J3*K3</f>
        <v>0</v>
      </c>
    </row>
    <row r="4" spans="8:12" ht="13.5" thickBot="1">
      <c r="H4" t="s">
        <v>6</v>
      </c>
      <c r="I4" s="40"/>
      <c r="J4" s="1">
        <f>IF(($A$9-$A$10)*(I4/100)&lt;($A$11*(I4/100)),($A$9-$A$10)*(I4/100),($A$11*(I4/100)))</f>
        <v>0</v>
      </c>
      <c r="K4" s="41"/>
      <c r="L4" s="6">
        <f>J4*K4</f>
        <v>0</v>
      </c>
    </row>
    <row r="5" spans="1:12" ht="16.5" thickBot="1">
      <c r="A5" s="23"/>
      <c r="D5" s="31"/>
      <c r="H5" t="s">
        <v>7</v>
      </c>
      <c r="I5" s="40"/>
      <c r="J5" s="1">
        <f>IF(($A$9-$A$10)*(I5/100)&lt;($A$11*(I5/100)),($A$9-$A$10)*(I5/100),($A$11*(I5/100)))</f>
        <v>0</v>
      </c>
      <c r="K5" s="41"/>
      <c r="L5" s="6">
        <f>J5*K5</f>
        <v>0</v>
      </c>
    </row>
    <row r="6" spans="1:12" ht="16.5" thickBot="1">
      <c r="A6" s="14" t="s">
        <v>55</v>
      </c>
      <c r="B6" s="14"/>
      <c r="C6" s="14"/>
      <c r="D6" s="35"/>
      <c r="E6" t="s">
        <v>12</v>
      </c>
      <c r="F6" s="21">
        <f>IF(D6="Y",C2*1.5,0)</f>
        <v>0</v>
      </c>
      <c r="G6" t="s">
        <v>1</v>
      </c>
      <c r="I6" s="9" t="s">
        <v>42</v>
      </c>
      <c r="J6" s="9"/>
      <c r="K6" s="12"/>
      <c r="L6" s="10">
        <f>SUM(L3:L5)</f>
        <v>0</v>
      </c>
    </row>
    <row r="7" spans="1:12" ht="15" thickBot="1">
      <c r="A7" s="22">
        <f>F6</f>
        <v>0</v>
      </c>
      <c r="B7" s="24" t="s">
        <v>35</v>
      </c>
      <c r="D7" s="19">
        <f>D3</f>
        <v>0</v>
      </c>
      <c r="E7" t="s">
        <v>12</v>
      </c>
      <c r="F7" s="4">
        <f>IF(D7&gt;0,A7/D7,0)</f>
        <v>0</v>
      </c>
      <c r="G7" t="s">
        <v>36</v>
      </c>
      <c r="H7" s="14"/>
      <c r="I7" s="3"/>
      <c r="J7" s="8"/>
      <c r="K7" s="8"/>
      <c r="L7" s="7"/>
    </row>
    <row r="8" spans="4:12" ht="13.5" thickBot="1">
      <c r="D8" s="19"/>
      <c r="H8" s="217" t="s">
        <v>56</v>
      </c>
      <c r="I8" s="217"/>
      <c r="J8" s="8" t="s">
        <v>2</v>
      </c>
      <c r="K8" s="8" t="s">
        <v>3</v>
      </c>
      <c r="L8" s="7" t="s">
        <v>4</v>
      </c>
    </row>
    <row r="9" spans="1:12" ht="13.5" thickBot="1">
      <c r="A9" s="87"/>
      <c r="B9" t="s">
        <v>101</v>
      </c>
      <c r="D9" s="2">
        <f aca="true" t="shared" si="0" ref="D9:D14">$I$4/100</f>
        <v>0</v>
      </c>
      <c r="E9" t="s">
        <v>12</v>
      </c>
      <c r="F9" s="5">
        <f aca="true" t="shared" si="1" ref="F9:F14">A9*D9</f>
        <v>0</v>
      </c>
      <c r="G9" t="s">
        <v>1</v>
      </c>
      <c r="H9" t="s">
        <v>5</v>
      </c>
      <c r="I9" s="37">
        <f>$I$3</f>
        <v>0</v>
      </c>
      <c r="J9" s="1">
        <f>$A$12*(I9/100)</f>
        <v>0</v>
      </c>
      <c r="K9" s="95">
        <f>K3</f>
        <v>0</v>
      </c>
      <c r="L9" s="6">
        <f>J9*K9</f>
        <v>0</v>
      </c>
    </row>
    <row r="10" spans="1:14" ht="13.5" thickBot="1">
      <c r="A10" s="87"/>
      <c r="B10" s="2" t="s">
        <v>97</v>
      </c>
      <c r="D10" s="2">
        <f t="shared" si="0"/>
        <v>0</v>
      </c>
      <c r="F10" s="5">
        <f t="shared" si="1"/>
        <v>0</v>
      </c>
      <c r="G10" t="s">
        <v>1</v>
      </c>
      <c r="H10" t="s">
        <v>6</v>
      </c>
      <c r="I10" s="37">
        <f>$I$4</f>
        <v>0</v>
      </c>
      <c r="J10" s="1">
        <f>$A$12*(I10/100)</f>
        <v>0</v>
      </c>
      <c r="K10" s="95">
        <f>K4</f>
        <v>0</v>
      </c>
      <c r="L10" s="6">
        <f>J10*K10</f>
        <v>0</v>
      </c>
      <c r="N10" s="84"/>
    </row>
    <row r="11" spans="1:12" ht="12.75">
      <c r="A11" s="38">
        <f>IF(F3-D21&gt;A9-A10,A9-A10,F3-D21)</f>
        <v>0</v>
      </c>
      <c r="B11" s="2" t="s">
        <v>37</v>
      </c>
      <c r="D11" s="2">
        <f t="shared" si="0"/>
        <v>0</v>
      </c>
      <c r="E11" s="16" t="s">
        <v>12</v>
      </c>
      <c r="F11" s="5">
        <f t="shared" si="1"/>
        <v>0</v>
      </c>
      <c r="G11" t="s">
        <v>1</v>
      </c>
      <c r="H11" t="s">
        <v>7</v>
      </c>
      <c r="I11" s="37">
        <f>$I$5</f>
        <v>0</v>
      </c>
      <c r="J11" s="1">
        <f>$A$12*(I11/100)</f>
        <v>0</v>
      </c>
      <c r="K11" s="95">
        <f>K5</f>
        <v>0</v>
      </c>
      <c r="L11" s="6">
        <f>J11*K11</f>
        <v>0</v>
      </c>
    </row>
    <row r="12" spans="1:12" ht="12.75">
      <c r="A12" s="34">
        <f>IF((A9-A10)&lt;A11,0,IF((A9-A10-A11)&lt;F7,(A9-A10-A11),F7))</f>
        <v>0</v>
      </c>
      <c r="B12" s="2" t="s">
        <v>38</v>
      </c>
      <c r="D12" s="2">
        <f t="shared" si="0"/>
        <v>0</v>
      </c>
      <c r="E12" s="16" t="s">
        <v>12</v>
      </c>
      <c r="F12" s="5">
        <f t="shared" si="1"/>
        <v>0</v>
      </c>
      <c r="G12" t="s">
        <v>1</v>
      </c>
      <c r="I12" s="9" t="s">
        <v>43</v>
      </c>
      <c r="J12" s="9"/>
      <c r="K12" s="12"/>
      <c r="L12" s="10">
        <f>SUM(L9:L11)</f>
        <v>0</v>
      </c>
    </row>
    <row r="13" spans="1:7" ht="13.5" thickBot="1">
      <c r="A13" s="34">
        <f>IF((A9-A10-A11-A12)&lt;0,0,IF((A9-A10-A11-A12)&lt;D20,A9-A10-A11-A12,D20))</f>
        <v>0</v>
      </c>
      <c r="B13" s="2" t="s">
        <v>40</v>
      </c>
      <c r="D13" s="2">
        <f t="shared" si="0"/>
        <v>0</v>
      </c>
      <c r="E13" s="2" t="s">
        <v>12</v>
      </c>
      <c r="F13" s="5">
        <f t="shared" si="1"/>
        <v>0</v>
      </c>
      <c r="G13" t="s">
        <v>1</v>
      </c>
    </row>
    <row r="14" spans="1:12" ht="12.75">
      <c r="A14" s="34">
        <f>IF((A9-A10)&gt;(A11+A12+A13),(A9-A10-A11-A12-A13),0)</f>
        <v>0</v>
      </c>
      <c r="B14" s="2" t="s">
        <v>39</v>
      </c>
      <c r="D14" s="2">
        <f t="shared" si="0"/>
        <v>0</v>
      </c>
      <c r="E14" s="2" t="s">
        <v>12</v>
      </c>
      <c r="F14" s="5">
        <f t="shared" si="1"/>
        <v>0</v>
      </c>
      <c r="G14" t="s">
        <v>1</v>
      </c>
      <c r="H14" s="217" t="s">
        <v>44</v>
      </c>
      <c r="I14" s="217"/>
      <c r="J14" s="8" t="s">
        <v>2</v>
      </c>
      <c r="K14" s="8" t="s">
        <v>3</v>
      </c>
      <c r="L14" s="7" t="s">
        <v>4</v>
      </c>
    </row>
    <row r="15" spans="1:12" ht="12.75">
      <c r="A15" s="20"/>
      <c r="B15" s="218" t="s">
        <v>107</v>
      </c>
      <c r="C15" s="205"/>
      <c r="D15" s="205"/>
      <c r="E15" s="2" t="s">
        <v>12</v>
      </c>
      <c r="F15" s="25">
        <f>IF(F3&gt;0,(A9-A10)/F3,0)</f>
        <v>0</v>
      </c>
      <c r="G15" t="s">
        <v>10</v>
      </c>
      <c r="H15" t="s">
        <v>5</v>
      </c>
      <c r="I15" s="37">
        <f>$I$3</f>
        <v>0</v>
      </c>
      <c r="J15" s="1">
        <f>$A$13*(I15/100)</f>
        <v>0</v>
      </c>
      <c r="K15" s="95">
        <f>K3</f>
        <v>0</v>
      </c>
      <c r="L15" s="6">
        <f>J15*K15</f>
        <v>0</v>
      </c>
    </row>
    <row r="16" spans="2:14" ht="12.75">
      <c r="B16" s="218" t="s">
        <v>108</v>
      </c>
      <c r="C16" s="205"/>
      <c r="D16" s="205"/>
      <c r="E16" s="2" t="s">
        <v>12</v>
      </c>
      <c r="F16" s="25">
        <f>IF((F3-D21+A12+A13)&gt;0,(A9-A10)/(F3-D21+A12+A13),0)</f>
        <v>0</v>
      </c>
      <c r="G16" t="s">
        <v>10</v>
      </c>
      <c r="H16" t="s">
        <v>6</v>
      </c>
      <c r="I16" s="37">
        <f>$I$4</f>
        <v>0</v>
      </c>
      <c r="J16" s="1">
        <f>$A$13*(I16/100)</f>
        <v>0</v>
      </c>
      <c r="K16" s="95">
        <f>K4</f>
        <v>0</v>
      </c>
      <c r="L16" s="6">
        <f>J16*K16</f>
        <v>0</v>
      </c>
      <c r="N16" s="28"/>
    </row>
    <row r="17" spans="3:12" ht="12.75">
      <c r="C17" s="18" t="s">
        <v>22</v>
      </c>
      <c r="D17" s="8" t="s">
        <v>13</v>
      </c>
      <c r="H17" t="s">
        <v>7</v>
      </c>
      <c r="I17" s="37">
        <f>$I$5</f>
        <v>0</v>
      </c>
      <c r="J17" s="1">
        <f>$A$13*(I17/100)</f>
        <v>0</v>
      </c>
      <c r="K17" s="95">
        <f>K5</f>
        <v>0</v>
      </c>
      <c r="L17" s="6">
        <f>J17*K17</f>
        <v>0</v>
      </c>
    </row>
    <row r="18" spans="1:12" ht="12.75">
      <c r="A18" s="193" t="s">
        <v>14</v>
      </c>
      <c r="B18" s="193"/>
      <c r="C18" s="5">
        <f>F9-F10</f>
        <v>0</v>
      </c>
      <c r="D18" s="4">
        <f>A9-A10</f>
        <v>0</v>
      </c>
      <c r="I18" s="27" t="s">
        <v>45</v>
      </c>
      <c r="J18" s="9"/>
      <c r="K18" s="12"/>
      <c r="L18" s="10">
        <f>SUM(L15:L17)</f>
        <v>0</v>
      </c>
    </row>
    <row r="19" spans="1:9" ht="13.5" thickBot="1">
      <c r="A19" t="s">
        <v>15</v>
      </c>
      <c r="C19" s="5">
        <f>F11</f>
        <v>0</v>
      </c>
      <c r="D19" s="4">
        <f>A11</f>
        <v>0</v>
      </c>
      <c r="I19" s="28"/>
    </row>
    <row r="20" spans="1:12" ht="14.25" thickBot="1" thickTop="1">
      <c r="A20" s="16" t="s">
        <v>30</v>
      </c>
      <c r="C20" s="26"/>
      <c r="D20" s="4">
        <f>IF(D14&gt;0,C20/D14,0)</f>
        <v>0</v>
      </c>
      <c r="H20" s="185" t="s">
        <v>33</v>
      </c>
      <c r="I20" s="185"/>
      <c r="J20" s="8" t="s">
        <v>2</v>
      </c>
      <c r="K20" s="169" t="s">
        <v>3</v>
      </c>
      <c r="L20" s="7" t="s">
        <v>4</v>
      </c>
    </row>
    <row r="21" spans="1:12" ht="13.5" thickBot="1">
      <c r="A21" s="16" t="s">
        <v>69</v>
      </c>
      <c r="C21" s="26"/>
      <c r="D21" s="4">
        <f>IF(D7&gt;0,C21/D7,0)</f>
        <v>0</v>
      </c>
      <c r="H21" t="s">
        <v>5</v>
      </c>
      <c r="I21" s="37">
        <f>$I$3</f>
        <v>0</v>
      </c>
      <c r="J21" s="1">
        <f>$A$14*(I21/100)</f>
        <v>0</v>
      </c>
      <c r="K21" s="41"/>
      <c r="L21" s="6">
        <f>J21*K21</f>
        <v>0</v>
      </c>
    </row>
    <row r="22" spans="1:12" ht="13.5" thickBot="1">
      <c r="A22" s="200" t="s">
        <v>70</v>
      </c>
      <c r="B22" s="200"/>
      <c r="C22" s="200"/>
      <c r="D22" s="4">
        <f>A11+A12+A13</f>
        <v>0</v>
      </c>
      <c r="F22" s="6">
        <f>IF(D22&gt;0,(L6+L12+L18)/(D22/100),0)</f>
        <v>0</v>
      </c>
      <c r="G22" s="15" t="s">
        <v>23</v>
      </c>
      <c r="H22" t="s">
        <v>6</v>
      </c>
      <c r="I22" s="37">
        <f>$I$4</f>
        <v>0</v>
      </c>
      <c r="J22" s="1">
        <f>$A$14*(I22/100)</f>
        <v>0</v>
      </c>
      <c r="K22" s="41"/>
      <c r="L22" s="6">
        <f>J22*K22</f>
        <v>0</v>
      </c>
    </row>
    <row r="23" spans="1:15" ht="13.5" thickBot="1">
      <c r="A23" s="205" t="s">
        <v>49</v>
      </c>
      <c r="B23" s="205"/>
      <c r="C23" s="205"/>
      <c r="D23" s="4">
        <f>A14</f>
        <v>0</v>
      </c>
      <c r="F23" s="6">
        <f>IF(D23&gt;0,L24/(D23/100),0)</f>
        <v>0</v>
      </c>
      <c r="G23" s="15" t="s">
        <v>23</v>
      </c>
      <c r="H23" t="s">
        <v>7</v>
      </c>
      <c r="I23" s="37">
        <f>$I$5</f>
        <v>0</v>
      </c>
      <c r="J23" s="1">
        <f>$A$14*(I23/100)</f>
        <v>0</v>
      </c>
      <c r="K23" s="42"/>
      <c r="L23" s="6">
        <f>J23*K23</f>
        <v>0</v>
      </c>
      <c r="O23" s="3"/>
    </row>
    <row r="24" spans="1:12" ht="13.5" thickBot="1">
      <c r="A24" s="205" t="s">
        <v>41</v>
      </c>
      <c r="B24" s="205"/>
      <c r="C24" s="205"/>
      <c r="D24" s="4">
        <f>SUM(D22:D23)</f>
        <v>0</v>
      </c>
      <c r="F24" s="6">
        <f>IF(D24&gt;0,L25/(D24/100),0)</f>
        <v>0</v>
      </c>
      <c r="G24" s="15" t="s">
        <v>23</v>
      </c>
      <c r="I24" s="9" t="s">
        <v>31</v>
      </c>
      <c r="K24" s="11"/>
      <c r="L24" s="13">
        <f>SUM(L21:L23)</f>
        <v>0</v>
      </c>
    </row>
    <row r="25" spans="8:12" ht="14.25" thickBot="1" thickTop="1">
      <c r="H25" s="186" t="s">
        <v>58</v>
      </c>
      <c r="I25" s="186"/>
      <c r="J25" s="186"/>
      <c r="K25" s="219"/>
      <c r="L25" s="39">
        <f>L24+L18+L12+L6</f>
        <v>0</v>
      </c>
    </row>
    <row r="26" spans="9:12" ht="14.25" thickBot="1" thickTop="1">
      <c r="I26" s="88"/>
      <c r="J26" s="89"/>
      <c r="K26" s="89"/>
      <c r="L26" s="90"/>
    </row>
    <row r="27" spans="1:12" ht="14.25" thickBot="1" thickTop="1">
      <c r="A27" s="208" t="s">
        <v>120</v>
      </c>
      <c r="B27" s="209"/>
      <c r="C27" s="209"/>
      <c r="D27" s="209"/>
      <c r="E27" s="210"/>
      <c r="G27" t="s">
        <v>16</v>
      </c>
      <c r="I27" s="45"/>
      <c r="J27" t="s">
        <v>17</v>
      </c>
      <c r="K27" s="43"/>
      <c r="L27" s="6">
        <f>K27*I27</f>
        <v>0</v>
      </c>
    </row>
    <row r="28" spans="1:12" ht="13.5" thickBot="1">
      <c r="A28" s="206" t="s">
        <v>119</v>
      </c>
      <c r="B28" s="207"/>
      <c r="C28" s="207"/>
      <c r="D28" s="207"/>
      <c r="E28" s="107"/>
      <c r="G28" t="s">
        <v>57</v>
      </c>
      <c r="I28" s="5">
        <f>D18/100</f>
        <v>0</v>
      </c>
      <c r="J28" t="s">
        <v>54</v>
      </c>
      <c r="K28" s="44"/>
      <c r="L28" s="6">
        <f>K28*I28</f>
        <v>0</v>
      </c>
    </row>
    <row r="29" spans="1:12" ht="14.25" thickBot="1" thickTop="1">
      <c r="A29" s="201" t="s">
        <v>148</v>
      </c>
      <c r="B29" s="202"/>
      <c r="C29" s="202"/>
      <c r="D29" s="161" t="e">
        <f>'F4'!J24</f>
        <v>#DIV/0!</v>
      </c>
      <c r="E29" s="105"/>
      <c r="G29" t="s">
        <v>18</v>
      </c>
      <c r="I29" s="5">
        <f>C18</f>
        <v>0</v>
      </c>
      <c r="J29" t="s">
        <v>21</v>
      </c>
      <c r="K29" s="44"/>
      <c r="L29" s="6">
        <f>I29*K29</f>
        <v>0</v>
      </c>
    </row>
    <row r="30" spans="1:12" ht="13.5" thickBot="1">
      <c r="A30" s="201" t="s">
        <v>50</v>
      </c>
      <c r="B30" s="202"/>
      <c r="C30" s="202"/>
      <c r="D30" s="161" t="e">
        <f>'F4'!J25</f>
        <v>#DIV/0!</v>
      </c>
      <c r="E30" s="105"/>
      <c r="G30" t="s">
        <v>19</v>
      </c>
      <c r="I30" s="5">
        <f>C18</f>
        <v>0</v>
      </c>
      <c r="J30" t="s">
        <v>21</v>
      </c>
      <c r="K30" s="44"/>
      <c r="L30" s="6">
        <f>I30*K30</f>
        <v>0</v>
      </c>
    </row>
    <row r="31" spans="1:12" ht="15" customHeight="1" thickBot="1">
      <c r="A31" s="201" t="s">
        <v>149</v>
      </c>
      <c r="B31" s="202"/>
      <c r="C31" s="202"/>
      <c r="D31" s="162">
        <f>'F4'!E6</f>
        <v>0</v>
      </c>
      <c r="E31" s="105"/>
      <c r="G31" t="s">
        <v>20</v>
      </c>
      <c r="I31" s="5">
        <f>C18</f>
        <v>0</v>
      </c>
      <c r="J31" t="s">
        <v>21</v>
      </c>
      <c r="K31" s="44"/>
      <c r="L31" s="6">
        <f>I31*K31</f>
        <v>0</v>
      </c>
    </row>
    <row r="32" spans="1:12" ht="14.25" customHeight="1" thickBot="1" thickTop="1">
      <c r="A32" s="203"/>
      <c r="B32" s="204"/>
      <c r="C32" s="204"/>
      <c r="D32" s="106"/>
      <c r="E32" s="107"/>
      <c r="H32" s="70"/>
      <c r="I32" s="186" t="s">
        <v>68</v>
      </c>
      <c r="J32" s="186"/>
      <c r="K32" s="219"/>
      <c r="L32" s="39">
        <f>SUM(L27:L31)</f>
        <v>0</v>
      </c>
    </row>
    <row r="33" spans="8:12" ht="14.25" thickBot="1" thickTop="1">
      <c r="H33" s="220" t="s">
        <v>67</v>
      </c>
      <c r="I33" s="221"/>
      <c r="J33" s="221"/>
      <c r="K33" s="222"/>
      <c r="L33" s="69">
        <f>L25-L32</f>
        <v>0</v>
      </c>
    </row>
    <row r="34" spans="4:6" ht="12.75">
      <c r="D34" s="187"/>
      <c r="E34" s="187"/>
      <c r="F34" s="187"/>
    </row>
    <row r="35" spans="4:6" ht="12.75">
      <c r="D35" s="187"/>
      <c r="E35" s="187"/>
      <c r="F35" s="85"/>
    </row>
    <row r="36" spans="4:6" ht="12.75">
      <c r="D36" s="188"/>
      <c r="E36" s="188"/>
      <c r="F36" s="86"/>
    </row>
    <row r="37" spans="2:6" ht="12.75">
      <c r="B37" s="28"/>
      <c r="D37" s="187"/>
      <c r="E37" s="187"/>
      <c r="F37" s="86"/>
    </row>
    <row r="38" ht="12.75">
      <c r="C38" s="72"/>
    </row>
  </sheetData>
  <sheetProtection password="DB4D" sheet="1" objects="1" scenarios="1"/>
  <mergeCells count="25">
    <mergeCell ref="A22:C22"/>
    <mergeCell ref="A31:C31"/>
    <mergeCell ref="A32:C32"/>
    <mergeCell ref="A29:C29"/>
    <mergeCell ref="A30:C30"/>
    <mergeCell ref="A24:C24"/>
    <mergeCell ref="A23:C23"/>
    <mergeCell ref="A27:E27"/>
    <mergeCell ref="A28:D28"/>
    <mergeCell ref="A1:F1"/>
    <mergeCell ref="H2:I2"/>
    <mergeCell ref="A18:B18"/>
    <mergeCell ref="G1:L1"/>
    <mergeCell ref="H8:I8"/>
    <mergeCell ref="H14:I14"/>
    <mergeCell ref="B15:D15"/>
    <mergeCell ref="B16:D16"/>
    <mergeCell ref="D35:E35"/>
    <mergeCell ref="D37:E37"/>
    <mergeCell ref="D36:E36"/>
    <mergeCell ref="H20:I20"/>
    <mergeCell ref="I32:K32"/>
    <mergeCell ref="H33:K33"/>
    <mergeCell ref="D34:F34"/>
    <mergeCell ref="H25:K25"/>
  </mergeCells>
  <printOptions/>
  <pageMargins left="0.5" right="0.5" top="0.5" bottom="0.5" header="0.5" footer="0.5"/>
  <pageSetup horizontalDpi="600" verticalDpi="600" orientation="landscape" r:id="rId3"/>
  <drawing r:id="rId2"/>
  <legacyDrawing r:id="rId1"/>
</worksheet>
</file>

<file path=xl/worksheets/sheet7.xml><?xml version="1.0" encoding="utf-8"?>
<worksheet xmlns="http://schemas.openxmlformats.org/spreadsheetml/2006/main" xmlns:r="http://schemas.openxmlformats.org/officeDocument/2006/relationships">
  <sheetPr codeName="Sheet14"/>
  <dimension ref="A1:O38"/>
  <sheetViews>
    <sheetView zoomScale="85" zoomScaleNormal="85" workbookViewId="0" topLeftCell="A1">
      <selection activeCell="A2" sqref="A2"/>
    </sheetView>
  </sheetViews>
  <sheetFormatPr defaultColWidth="9.140625" defaultRowHeight="12.75"/>
  <cols>
    <col min="1" max="1" width="9.421875" style="0" customWidth="1"/>
    <col min="2" max="2" width="8.421875" style="0" customWidth="1"/>
    <col min="3" max="3" width="11.8515625" style="0" customWidth="1"/>
    <col min="4" max="4" width="9.57421875" style="0" customWidth="1"/>
    <col min="5" max="5" width="1.28515625" style="0" customWidth="1"/>
    <col min="8" max="8" width="10.8515625" style="0" customWidth="1"/>
    <col min="10" max="10" width="9.8515625" style="0" customWidth="1"/>
    <col min="11" max="11" width="11.28125" style="0" customWidth="1"/>
    <col min="12" max="12" width="14.8515625" style="0" customWidth="1"/>
  </cols>
  <sheetData>
    <row r="1" spans="1:12" ht="16.5" thickBot="1" thickTop="1">
      <c r="A1" s="216" t="s">
        <v>95</v>
      </c>
      <c r="B1" s="212"/>
      <c r="C1" s="212"/>
      <c r="D1" s="212"/>
      <c r="E1" s="212"/>
      <c r="F1" s="214"/>
      <c r="G1" s="216" t="s">
        <v>96</v>
      </c>
      <c r="H1" s="212"/>
      <c r="I1" s="212"/>
      <c r="J1" s="212"/>
      <c r="K1" s="212"/>
      <c r="L1" s="214"/>
    </row>
    <row r="2" spans="1:12" ht="14.25" thickBot="1" thickTop="1">
      <c r="A2" s="93"/>
      <c r="B2" s="23" t="s">
        <v>0</v>
      </c>
      <c r="C2" s="94"/>
      <c r="D2" s="23" t="s">
        <v>11</v>
      </c>
      <c r="E2" s="15" t="s">
        <v>12</v>
      </c>
      <c r="F2">
        <f>A2*C2</f>
        <v>0</v>
      </c>
      <c r="G2" t="s">
        <v>1</v>
      </c>
      <c r="H2" s="215" t="s">
        <v>34</v>
      </c>
      <c r="I2" s="215"/>
      <c r="J2" s="8" t="s">
        <v>2</v>
      </c>
      <c r="K2" s="8" t="s">
        <v>3</v>
      </c>
      <c r="L2" s="7" t="s">
        <v>4</v>
      </c>
    </row>
    <row r="3" spans="1:12" ht="13.5" thickBot="1">
      <c r="A3" s="17">
        <f>F2</f>
        <v>0</v>
      </c>
      <c r="B3" s="23" t="s">
        <v>8</v>
      </c>
      <c r="D3" s="19">
        <f>$I$4/100</f>
        <v>0</v>
      </c>
      <c r="E3" s="16" t="s">
        <v>12</v>
      </c>
      <c r="F3" s="4">
        <f>IF(D3&gt;0,A3/D3,0)</f>
        <v>0</v>
      </c>
      <c r="G3" t="s">
        <v>9</v>
      </c>
      <c r="H3" t="s">
        <v>5</v>
      </c>
      <c r="I3" s="40"/>
      <c r="J3" s="1">
        <f>IF(($A$9-$A$10)*(I3/100)&lt;($A$11*(I3/100)),($A$9-$A$10)*(I3/100),($A$11*(I3/100)))</f>
        <v>0</v>
      </c>
      <c r="K3" s="41"/>
      <c r="L3" s="6">
        <f>J3*K3</f>
        <v>0</v>
      </c>
    </row>
    <row r="4" spans="8:12" ht="13.5" thickBot="1">
      <c r="H4" t="s">
        <v>6</v>
      </c>
      <c r="I4" s="40"/>
      <c r="J4" s="1">
        <f>IF(($A$9-$A$10)*(I4/100)&lt;($A$11*(I4/100)),($A$9-$A$10)*(I4/100),($A$11*(I4/100)))</f>
        <v>0</v>
      </c>
      <c r="K4" s="41"/>
      <c r="L4" s="6">
        <f>J4*K4</f>
        <v>0</v>
      </c>
    </row>
    <row r="5" spans="1:12" ht="16.5" thickBot="1">
      <c r="A5" s="23"/>
      <c r="D5" s="31"/>
      <c r="H5" t="s">
        <v>7</v>
      </c>
      <c r="I5" s="40"/>
      <c r="J5" s="1">
        <f>IF(($A$9-$A$10)*(I5/100)&lt;($A$11*(I5/100)),($A$9-$A$10)*(I5/100),($A$11*(I5/100)))</f>
        <v>0</v>
      </c>
      <c r="K5" s="41"/>
      <c r="L5" s="6">
        <f>J5*K5</f>
        <v>0</v>
      </c>
    </row>
    <row r="6" spans="1:12" ht="16.5" thickBot="1">
      <c r="A6" s="14" t="s">
        <v>55</v>
      </c>
      <c r="B6" s="14"/>
      <c r="C6" s="14"/>
      <c r="D6" s="35"/>
      <c r="E6" t="s">
        <v>12</v>
      </c>
      <c r="F6" s="21">
        <f>IF(D6="Y",C2*1.5,0)</f>
        <v>0</v>
      </c>
      <c r="G6" t="s">
        <v>1</v>
      </c>
      <c r="I6" s="9" t="s">
        <v>42</v>
      </c>
      <c r="J6" s="9"/>
      <c r="K6" s="12"/>
      <c r="L6" s="10">
        <f>SUM(L3:L5)</f>
        <v>0</v>
      </c>
    </row>
    <row r="7" spans="1:12" ht="15" thickBot="1">
      <c r="A7" s="22">
        <f>F6</f>
        <v>0</v>
      </c>
      <c r="B7" s="24" t="s">
        <v>35</v>
      </c>
      <c r="D7" s="19">
        <f>D3</f>
        <v>0</v>
      </c>
      <c r="E7" t="s">
        <v>12</v>
      </c>
      <c r="F7" s="4">
        <f>IF(D7&gt;0,A7/D7,0)</f>
        <v>0</v>
      </c>
      <c r="G7" t="s">
        <v>36</v>
      </c>
      <c r="H7" s="14"/>
      <c r="I7" s="3"/>
      <c r="J7" s="8"/>
      <c r="K7" s="8"/>
      <c r="L7" s="7"/>
    </row>
    <row r="8" spans="4:12" ht="13.5" thickBot="1">
      <c r="D8" s="19"/>
      <c r="H8" s="217" t="s">
        <v>56</v>
      </c>
      <c r="I8" s="217"/>
      <c r="J8" s="8" t="s">
        <v>2</v>
      </c>
      <c r="K8" s="8" t="s">
        <v>3</v>
      </c>
      <c r="L8" s="7" t="s">
        <v>4</v>
      </c>
    </row>
    <row r="9" spans="1:12" ht="13.5" thickBot="1">
      <c r="A9" s="87"/>
      <c r="B9" t="s">
        <v>101</v>
      </c>
      <c r="D9" s="2">
        <f aca="true" t="shared" si="0" ref="D9:D14">$I$4/100</f>
        <v>0</v>
      </c>
      <c r="E9" t="s">
        <v>12</v>
      </c>
      <c r="F9" s="5">
        <f aca="true" t="shared" si="1" ref="F9:F14">A9*D9</f>
        <v>0</v>
      </c>
      <c r="G9" t="s">
        <v>1</v>
      </c>
      <c r="H9" t="s">
        <v>5</v>
      </c>
      <c r="I9" s="37">
        <f>$I$3</f>
        <v>0</v>
      </c>
      <c r="J9" s="1">
        <f>$A$12*(I9/100)</f>
        <v>0</v>
      </c>
      <c r="K9" s="95">
        <f>K3</f>
        <v>0</v>
      </c>
      <c r="L9" s="6">
        <f>J9*K9</f>
        <v>0</v>
      </c>
    </row>
    <row r="10" spans="1:14" ht="13.5" thickBot="1">
      <c r="A10" s="87"/>
      <c r="B10" s="2" t="s">
        <v>97</v>
      </c>
      <c r="D10" s="2">
        <f t="shared" si="0"/>
        <v>0</v>
      </c>
      <c r="F10" s="5">
        <f t="shared" si="1"/>
        <v>0</v>
      </c>
      <c r="G10" t="s">
        <v>1</v>
      </c>
      <c r="H10" t="s">
        <v>6</v>
      </c>
      <c r="I10" s="37">
        <f>$I$4</f>
        <v>0</v>
      </c>
      <c r="J10" s="1">
        <f>$A$12*(I10/100)</f>
        <v>0</v>
      </c>
      <c r="K10" s="95">
        <f>K4</f>
        <v>0</v>
      </c>
      <c r="L10" s="6">
        <f>J10*K10</f>
        <v>0</v>
      </c>
      <c r="N10" s="84"/>
    </row>
    <row r="11" spans="1:12" ht="12.75">
      <c r="A11" s="38">
        <f>IF(F3-D21&gt;A9-A10,A9-A10,F3-D21)</f>
        <v>0</v>
      </c>
      <c r="B11" s="2" t="s">
        <v>37</v>
      </c>
      <c r="D11" s="2">
        <f t="shared" si="0"/>
        <v>0</v>
      </c>
      <c r="E11" s="16" t="s">
        <v>12</v>
      </c>
      <c r="F11" s="5">
        <f t="shared" si="1"/>
        <v>0</v>
      </c>
      <c r="G11" t="s">
        <v>1</v>
      </c>
      <c r="H11" t="s">
        <v>7</v>
      </c>
      <c r="I11" s="37">
        <f>$I$5</f>
        <v>0</v>
      </c>
      <c r="J11" s="1">
        <f>$A$12*(I11/100)</f>
        <v>0</v>
      </c>
      <c r="K11" s="95">
        <f>K5</f>
        <v>0</v>
      </c>
      <c r="L11" s="6">
        <f>J11*K11</f>
        <v>0</v>
      </c>
    </row>
    <row r="12" spans="1:12" ht="12.75">
      <c r="A12" s="34">
        <f>IF((A9-A10)&lt;A11,0,IF((A9-A10-A11)&lt;F7,(A9-A10-A11),F7))</f>
        <v>0</v>
      </c>
      <c r="B12" s="2" t="s">
        <v>38</v>
      </c>
      <c r="D12" s="2">
        <f t="shared" si="0"/>
        <v>0</v>
      </c>
      <c r="E12" s="16" t="s">
        <v>12</v>
      </c>
      <c r="F12" s="5">
        <f t="shared" si="1"/>
        <v>0</v>
      </c>
      <c r="G12" t="s">
        <v>1</v>
      </c>
      <c r="I12" s="9" t="s">
        <v>43</v>
      </c>
      <c r="J12" s="9"/>
      <c r="K12" s="12"/>
      <c r="L12" s="10">
        <f>SUM(L9:L11)</f>
        <v>0</v>
      </c>
    </row>
    <row r="13" spans="1:7" ht="13.5" thickBot="1">
      <c r="A13" s="34">
        <f>IF((A9-A10-A11-A12)&lt;0,0,IF((A9-A10-A11-A12)&lt;D20,A9-A10-A11-A12,D20))</f>
        <v>0</v>
      </c>
      <c r="B13" s="2" t="s">
        <v>40</v>
      </c>
      <c r="D13" s="2">
        <f t="shared" si="0"/>
        <v>0</v>
      </c>
      <c r="E13" s="2" t="s">
        <v>12</v>
      </c>
      <c r="F13" s="5">
        <f t="shared" si="1"/>
        <v>0</v>
      </c>
      <c r="G13" t="s">
        <v>1</v>
      </c>
    </row>
    <row r="14" spans="1:12" ht="12.75">
      <c r="A14" s="34">
        <f>IF((A9-A10)&gt;(A11+A12+A13),(A9-A10-A11-A12-A13),0)</f>
        <v>0</v>
      </c>
      <c r="B14" s="2" t="s">
        <v>39</v>
      </c>
      <c r="D14" s="2">
        <f t="shared" si="0"/>
        <v>0</v>
      </c>
      <c r="E14" s="2" t="s">
        <v>12</v>
      </c>
      <c r="F14" s="5">
        <f t="shared" si="1"/>
        <v>0</v>
      </c>
      <c r="G14" t="s">
        <v>1</v>
      </c>
      <c r="H14" s="217" t="s">
        <v>44</v>
      </c>
      <c r="I14" s="217"/>
      <c r="J14" s="8" t="s">
        <v>2</v>
      </c>
      <c r="K14" s="8" t="s">
        <v>3</v>
      </c>
      <c r="L14" s="7" t="s">
        <v>4</v>
      </c>
    </row>
    <row r="15" spans="1:12" ht="12.75">
      <c r="A15" s="20"/>
      <c r="B15" s="218" t="s">
        <v>107</v>
      </c>
      <c r="C15" s="205"/>
      <c r="D15" s="205"/>
      <c r="E15" s="2" t="s">
        <v>12</v>
      </c>
      <c r="F15" s="25">
        <f>IF(F3&gt;0,(A9-A10)/F3,0)</f>
        <v>0</v>
      </c>
      <c r="G15" t="s">
        <v>10</v>
      </c>
      <c r="H15" t="s">
        <v>5</v>
      </c>
      <c r="I15" s="37">
        <f>$I$3</f>
        <v>0</v>
      </c>
      <c r="J15" s="1">
        <f>$A$13*(I15/100)</f>
        <v>0</v>
      </c>
      <c r="K15" s="95">
        <f>K3</f>
        <v>0</v>
      </c>
      <c r="L15" s="6">
        <f>J15*K15</f>
        <v>0</v>
      </c>
    </row>
    <row r="16" spans="2:14" ht="12.75">
      <c r="B16" s="218" t="s">
        <v>108</v>
      </c>
      <c r="C16" s="205"/>
      <c r="D16" s="205"/>
      <c r="E16" s="2" t="s">
        <v>12</v>
      </c>
      <c r="F16" s="25">
        <f>IF((F3-D21+A12+A13)&gt;0,(A9-A10)/(F3-D21+A12+A13),0)</f>
        <v>0</v>
      </c>
      <c r="G16" t="s">
        <v>10</v>
      </c>
      <c r="H16" t="s">
        <v>6</v>
      </c>
      <c r="I16" s="37">
        <f>$I$4</f>
        <v>0</v>
      </c>
      <c r="J16" s="1">
        <f>$A$13*(I16/100)</f>
        <v>0</v>
      </c>
      <c r="K16" s="95">
        <f>K4</f>
        <v>0</v>
      </c>
      <c r="L16" s="6">
        <f>J16*K16</f>
        <v>0</v>
      </c>
      <c r="N16" s="28"/>
    </row>
    <row r="17" spans="3:12" ht="12.75">
      <c r="C17" s="18" t="s">
        <v>22</v>
      </c>
      <c r="D17" s="8" t="s">
        <v>13</v>
      </c>
      <c r="H17" t="s">
        <v>7</v>
      </c>
      <c r="I17" s="37">
        <f>$I$5</f>
        <v>0</v>
      </c>
      <c r="J17" s="1">
        <f>$A$13*(I17/100)</f>
        <v>0</v>
      </c>
      <c r="K17" s="95">
        <f>K5</f>
        <v>0</v>
      </c>
      <c r="L17" s="6">
        <f>J17*K17</f>
        <v>0</v>
      </c>
    </row>
    <row r="18" spans="1:12" ht="12.75">
      <c r="A18" s="193" t="s">
        <v>14</v>
      </c>
      <c r="B18" s="193"/>
      <c r="C18" s="5">
        <f>F9-F10</f>
        <v>0</v>
      </c>
      <c r="D18" s="4">
        <f>A9-A10</f>
        <v>0</v>
      </c>
      <c r="I18" s="27" t="s">
        <v>45</v>
      </c>
      <c r="J18" s="9"/>
      <c r="K18" s="12"/>
      <c r="L18" s="10">
        <f>SUM(L15:L17)</f>
        <v>0</v>
      </c>
    </row>
    <row r="19" spans="1:9" ht="13.5" thickBot="1">
      <c r="A19" t="s">
        <v>15</v>
      </c>
      <c r="C19" s="5">
        <f>F11</f>
        <v>0</v>
      </c>
      <c r="D19" s="4">
        <f>A11</f>
        <v>0</v>
      </c>
      <c r="I19" s="28"/>
    </row>
    <row r="20" spans="1:12" ht="14.25" thickBot="1" thickTop="1">
      <c r="A20" s="16" t="s">
        <v>30</v>
      </c>
      <c r="C20" s="26"/>
      <c r="D20" s="4">
        <f>IF(D14&gt;0,C20/D14,0)</f>
        <v>0</v>
      </c>
      <c r="H20" s="185" t="s">
        <v>33</v>
      </c>
      <c r="I20" s="185"/>
      <c r="J20" s="8" t="s">
        <v>2</v>
      </c>
      <c r="K20" s="36" t="s">
        <v>3</v>
      </c>
      <c r="L20" s="7" t="s">
        <v>4</v>
      </c>
    </row>
    <row r="21" spans="1:12" ht="13.5" thickBot="1">
      <c r="A21" s="16" t="s">
        <v>69</v>
      </c>
      <c r="C21" s="26"/>
      <c r="D21" s="4">
        <f>IF(D7&gt;0,C21/D7,0)</f>
        <v>0</v>
      </c>
      <c r="H21" t="s">
        <v>5</v>
      </c>
      <c r="I21" s="37">
        <f>$I$3</f>
        <v>0</v>
      </c>
      <c r="J21" s="1">
        <f>$A$14*(I21/100)</f>
        <v>0</v>
      </c>
      <c r="K21" s="41"/>
      <c r="L21" s="6">
        <f>J21*K21</f>
        <v>0</v>
      </c>
    </row>
    <row r="22" spans="1:12" ht="13.5" thickBot="1">
      <c r="A22" s="200" t="s">
        <v>70</v>
      </c>
      <c r="B22" s="200"/>
      <c r="C22" s="200"/>
      <c r="D22" s="4">
        <f>A11+A12+A13</f>
        <v>0</v>
      </c>
      <c r="F22" s="6">
        <f>IF(D22&gt;0,(L6+L12+L18)/(D22/100),0)</f>
        <v>0</v>
      </c>
      <c r="G22" s="15" t="s">
        <v>23</v>
      </c>
      <c r="H22" t="s">
        <v>6</v>
      </c>
      <c r="I22" s="37">
        <f>$I$4</f>
        <v>0</v>
      </c>
      <c r="J22" s="1">
        <f>$A$14*(I22/100)</f>
        <v>0</v>
      </c>
      <c r="K22" s="41"/>
      <c r="L22" s="6">
        <f>J22*K22</f>
        <v>0</v>
      </c>
    </row>
    <row r="23" spans="1:15" ht="13.5" thickBot="1">
      <c r="A23" s="205" t="s">
        <v>49</v>
      </c>
      <c r="B23" s="205"/>
      <c r="C23" s="205"/>
      <c r="D23" s="4">
        <f>A14</f>
        <v>0</v>
      </c>
      <c r="F23" s="6">
        <f>IF(D23&gt;0,L24/(D23/100),0)</f>
        <v>0</v>
      </c>
      <c r="G23" s="15" t="s">
        <v>23</v>
      </c>
      <c r="H23" t="s">
        <v>7</v>
      </c>
      <c r="I23" s="37">
        <f>$I$5</f>
        <v>0</v>
      </c>
      <c r="J23" s="1">
        <f>$A$14*(I23/100)</f>
        <v>0</v>
      </c>
      <c r="K23" s="42"/>
      <c r="L23" s="6">
        <f>J23*K23</f>
        <v>0</v>
      </c>
      <c r="O23" s="3"/>
    </row>
    <row r="24" spans="1:12" ht="13.5" thickBot="1">
      <c r="A24" s="205" t="s">
        <v>41</v>
      </c>
      <c r="B24" s="205"/>
      <c r="C24" s="205"/>
      <c r="D24" s="4">
        <f>SUM(D22:D23)</f>
        <v>0</v>
      </c>
      <c r="F24" s="6">
        <f>IF(D24&gt;0,L25/(D24/100),0)</f>
        <v>0</v>
      </c>
      <c r="G24" s="15" t="s">
        <v>23</v>
      </c>
      <c r="I24" s="9" t="s">
        <v>31</v>
      </c>
      <c r="K24" s="11"/>
      <c r="L24" s="13">
        <f>SUM(L21:L23)</f>
        <v>0</v>
      </c>
    </row>
    <row r="25" spans="8:12" ht="14.25" thickBot="1" thickTop="1">
      <c r="H25" s="186" t="s">
        <v>58</v>
      </c>
      <c r="I25" s="186"/>
      <c r="J25" s="186"/>
      <c r="K25" s="219"/>
      <c r="L25" s="39">
        <f>L24+L18+L12+L6</f>
        <v>0</v>
      </c>
    </row>
    <row r="26" spans="9:12" ht="14.25" thickBot="1" thickTop="1">
      <c r="I26" s="88"/>
      <c r="J26" s="89"/>
      <c r="K26" s="89"/>
      <c r="L26" s="90"/>
    </row>
    <row r="27" spans="1:12" ht="14.25" thickBot="1" thickTop="1">
      <c r="A27" s="208" t="s">
        <v>120</v>
      </c>
      <c r="B27" s="209"/>
      <c r="C27" s="209"/>
      <c r="D27" s="209"/>
      <c r="E27" s="210"/>
      <c r="G27" t="s">
        <v>16</v>
      </c>
      <c r="I27" s="45"/>
      <c r="J27" t="s">
        <v>17</v>
      </c>
      <c r="K27" s="43"/>
      <c r="L27" s="6">
        <f>K27*I27</f>
        <v>0</v>
      </c>
    </row>
    <row r="28" spans="1:12" ht="13.5" thickBot="1">
      <c r="A28" s="206" t="s">
        <v>119</v>
      </c>
      <c r="B28" s="207"/>
      <c r="C28" s="207"/>
      <c r="D28" s="207"/>
      <c r="E28" s="107"/>
      <c r="G28" t="s">
        <v>57</v>
      </c>
      <c r="I28" s="5">
        <f>D18/100</f>
        <v>0</v>
      </c>
      <c r="J28" t="s">
        <v>54</v>
      </c>
      <c r="K28" s="44"/>
      <c r="L28" s="6">
        <f>K28*I28</f>
        <v>0</v>
      </c>
    </row>
    <row r="29" spans="1:12" ht="14.25" thickBot="1" thickTop="1">
      <c r="A29" s="201" t="s">
        <v>148</v>
      </c>
      <c r="B29" s="202"/>
      <c r="C29" s="202"/>
      <c r="D29" s="161" t="e">
        <f>'F5'!J24</f>
        <v>#DIV/0!</v>
      </c>
      <c r="E29" s="105"/>
      <c r="G29" t="s">
        <v>18</v>
      </c>
      <c r="I29" s="5">
        <f>C18</f>
        <v>0</v>
      </c>
      <c r="J29" t="s">
        <v>21</v>
      </c>
      <c r="K29" s="44"/>
      <c r="L29" s="6">
        <f>I29*K29</f>
        <v>0</v>
      </c>
    </row>
    <row r="30" spans="1:12" ht="13.5" thickBot="1">
      <c r="A30" s="201" t="s">
        <v>50</v>
      </c>
      <c r="B30" s="202"/>
      <c r="C30" s="202"/>
      <c r="D30" s="161" t="e">
        <f>'F5'!J25</f>
        <v>#DIV/0!</v>
      </c>
      <c r="E30" s="105"/>
      <c r="G30" t="s">
        <v>19</v>
      </c>
      <c r="I30" s="5">
        <f>C18</f>
        <v>0</v>
      </c>
      <c r="J30" t="s">
        <v>21</v>
      </c>
      <c r="K30" s="44"/>
      <c r="L30" s="6">
        <f>I30*K30</f>
        <v>0</v>
      </c>
    </row>
    <row r="31" spans="1:12" ht="15" customHeight="1" thickBot="1">
      <c r="A31" s="201" t="s">
        <v>149</v>
      </c>
      <c r="B31" s="202"/>
      <c r="C31" s="202"/>
      <c r="D31" s="162">
        <f>'F5'!E6</f>
        <v>0</v>
      </c>
      <c r="E31" s="105"/>
      <c r="G31" t="s">
        <v>20</v>
      </c>
      <c r="I31" s="5">
        <f>C18</f>
        <v>0</v>
      </c>
      <c r="J31" t="s">
        <v>21</v>
      </c>
      <c r="K31" s="44"/>
      <c r="L31" s="6">
        <f>I31*K31</f>
        <v>0</v>
      </c>
    </row>
    <row r="32" spans="1:12" ht="14.25" customHeight="1" thickBot="1" thickTop="1">
      <c r="A32" s="203"/>
      <c r="B32" s="204"/>
      <c r="C32" s="204"/>
      <c r="D32" s="106"/>
      <c r="E32" s="107"/>
      <c r="H32" s="70"/>
      <c r="I32" s="186" t="s">
        <v>68</v>
      </c>
      <c r="J32" s="186"/>
      <c r="K32" s="219"/>
      <c r="L32" s="39">
        <f>SUM(L27:L31)</f>
        <v>0</v>
      </c>
    </row>
    <row r="33" spans="8:12" ht="14.25" thickBot="1" thickTop="1">
      <c r="H33" s="220" t="s">
        <v>67</v>
      </c>
      <c r="I33" s="221"/>
      <c r="J33" s="221"/>
      <c r="K33" s="222"/>
      <c r="L33" s="69">
        <f>L25-L32</f>
        <v>0</v>
      </c>
    </row>
    <row r="34" spans="4:6" ht="12.75">
      <c r="D34" s="187"/>
      <c r="E34" s="187"/>
      <c r="F34" s="187"/>
    </row>
    <row r="35" spans="4:6" ht="12.75">
      <c r="D35" s="187"/>
      <c r="E35" s="187"/>
      <c r="F35" s="85"/>
    </row>
    <row r="36" spans="4:6" ht="12.75">
      <c r="D36" s="188"/>
      <c r="E36" s="188"/>
      <c r="F36" s="86"/>
    </row>
    <row r="37" spans="2:6" ht="12.75">
      <c r="B37" s="28"/>
      <c r="D37" s="187"/>
      <c r="E37" s="187"/>
      <c r="F37" s="86"/>
    </row>
    <row r="38" ht="12.75">
      <c r="C38" s="72"/>
    </row>
  </sheetData>
  <sheetProtection password="DB4D" sheet="1" objects="1" scenarios="1"/>
  <mergeCells count="25">
    <mergeCell ref="D35:E35"/>
    <mergeCell ref="D37:E37"/>
    <mergeCell ref="D36:E36"/>
    <mergeCell ref="H20:I20"/>
    <mergeCell ref="I32:K32"/>
    <mergeCell ref="H33:K33"/>
    <mergeCell ref="D34:F34"/>
    <mergeCell ref="H25:K25"/>
    <mergeCell ref="A27:E27"/>
    <mergeCell ref="A28:D28"/>
    <mergeCell ref="A1:F1"/>
    <mergeCell ref="H2:I2"/>
    <mergeCell ref="A18:B18"/>
    <mergeCell ref="G1:L1"/>
    <mergeCell ref="H8:I8"/>
    <mergeCell ref="H14:I14"/>
    <mergeCell ref="B15:D15"/>
    <mergeCell ref="B16:D16"/>
    <mergeCell ref="A22:C22"/>
    <mergeCell ref="A31:C31"/>
    <mergeCell ref="A32:C32"/>
    <mergeCell ref="A29:C29"/>
    <mergeCell ref="A30:C30"/>
    <mergeCell ref="A24:C24"/>
    <mergeCell ref="A23:C23"/>
  </mergeCells>
  <printOptions/>
  <pageMargins left="0.5" right="0.5" top="0.5" bottom="0.5" header="0.5" footer="0.5"/>
  <pageSetup horizontalDpi="600" verticalDpi="600" orientation="landscape" r:id="rId3"/>
  <drawing r:id="rId2"/>
  <legacyDrawing r:id="rId1"/>
</worksheet>
</file>

<file path=xl/worksheets/sheet8.xml><?xml version="1.0" encoding="utf-8"?>
<worksheet xmlns="http://schemas.openxmlformats.org/spreadsheetml/2006/main" xmlns:r="http://schemas.openxmlformats.org/officeDocument/2006/relationships">
  <sheetPr codeName="Sheet8"/>
  <dimension ref="A1:L25"/>
  <sheetViews>
    <sheetView workbookViewId="0" topLeftCell="A1">
      <selection activeCell="H11" sqref="H11:H22"/>
    </sheetView>
  </sheetViews>
  <sheetFormatPr defaultColWidth="9.140625" defaultRowHeight="12.75"/>
  <cols>
    <col min="1" max="1" width="3.8515625" style="0" customWidth="1"/>
    <col min="2" max="2" width="11.00390625" style="0" customWidth="1"/>
    <col min="3" max="3" width="39.421875" style="0" customWidth="1"/>
    <col min="4" max="4" width="11.8515625" style="0" customWidth="1"/>
    <col min="5" max="5" width="6.57421875" style="0" customWidth="1"/>
    <col min="6" max="6" width="9.7109375" style="0" customWidth="1"/>
    <col min="7" max="7" width="3.00390625" style="19" customWidth="1"/>
    <col min="8" max="8" width="12.140625" style="0" customWidth="1"/>
    <col min="9" max="9" width="2.57421875" style="19" customWidth="1"/>
    <col min="10" max="10" width="16.00390625" style="0" customWidth="1"/>
  </cols>
  <sheetData>
    <row r="1" spans="1:10" ht="13.5" thickBot="1">
      <c r="A1" s="233" t="s">
        <v>128</v>
      </c>
      <c r="B1" s="234"/>
      <c r="C1" s="234"/>
      <c r="D1" s="234"/>
      <c r="E1" s="234"/>
      <c r="F1" s="234"/>
      <c r="G1" s="234"/>
      <c r="H1" s="234"/>
      <c r="I1" s="234"/>
      <c r="J1" s="235"/>
    </row>
    <row r="2" spans="8:9" ht="13.5" thickBot="1">
      <c r="H2" s="116"/>
      <c r="I2" s="124"/>
    </row>
    <row r="3" spans="1:9" ht="15.75" thickBot="1">
      <c r="A3" s="177" t="s">
        <v>109</v>
      </c>
      <c r="B3" s="223" t="s">
        <v>162</v>
      </c>
      <c r="C3" s="223"/>
      <c r="D3" s="223"/>
      <c r="E3" s="223"/>
      <c r="F3" s="223"/>
      <c r="G3" s="224"/>
      <c r="H3" s="117"/>
      <c r="I3" s="117"/>
    </row>
    <row r="4" spans="1:9" ht="13.5" thickBot="1">
      <c r="A4" s="178" t="s">
        <v>179</v>
      </c>
      <c r="B4" s="239" t="s">
        <v>186</v>
      </c>
      <c r="C4" s="239"/>
      <c r="D4" s="240"/>
      <c r="E4" s="118">
        <v>52</v>
      </c>
      <c r="F4" s="249" t="s">
        <v>115</v>
      </c>
      <c r="G4" s="250"/>
      <c r="H4" s="97"/>
      <c r="I4" s="96"/>
    </row>
    <row r="5" spans="1:9" ht="13.5" thickBot="1">
      <c r="A5" s="178" t="s">
        <v>180</v>
      </c>
      <c r="B5" s="241" t="s">
        <v>129</v>
      </c>
      <c r="C5" s="241"/>
      <c r="D5" s="242"/>
      <c r="E5" s="118">
        <v>1560</v>
      </c>
      <c r="F5" s="249" t="s">
        <v>36</v>
      </c>
      <c r="G5" s="250"/>
      <c r="H5" s="97"/>
      <c r="I5" s="96"/>
    </row>
    <row r="6" spans="1:9" ht="13.5" thickBot="1">
      <c r="A6" s="179" t="s">
        <v>181</v>
      </c>
      <c r="B6" s="243" t="s">
        <v>130</v>
      </c>
      <c r="C6" s="243"/>
      <c r="D6" s="244"/>
      <c r="E6" s="118">
        <v>45</v>
      </c>
      <c r="F6" s="251" t="s">
        <v>115</v>
      </c>
      <c r="G6" s="252"/>
      <c r="H6" s="97"/>
      <c r="I6" s="96"/>
    </row>
    <row r="7" ht="13.5" thickBot="1">
      <c r="L7" s="19"/>
    </row>
    <row r="8" spans="1:10" ht="15.75" thickBot="1">
      <c r="A8" s="99" t="s">
        <v>110</v>
      </c>
      <c r="B8" s="245" t="s">
        <v>131</v>
      </c>
      <c r="C8" s="245"/>
      <c r="D8" s="245"/>
      <c r="E8" s="245"/>
      <c r="F8" s="245"/>
      <c r="G8" s="245"/>
      <c r="H8" s="245"/>
      <c r="I8" s="245"/>
      <c r="J8" s="246"/>
    </row>
    <row r="9" ht="13.5" thickBot="1">
      <c r="L9" s="19"/>
    </row>
    <row r="10" spans="1:10" ht="26.25" customHeight="1" thickBot="1" thickTop="1">
      <c r="A10" s="236" t="s">
        <v>111</v>
      </c>
      <c r="B10" s="237"/>
      <c r="C10" s="238"/>
      <c r="D10" s="231" t="s">
        <v>116</v>
      </c>
      <c r="E10" s="232"/>
      <c r="F10" s="228" t="s">
        <v>117</v>
      </c>
      <c r="G10" s="229"/>
      <c r="H10" s="247" t="s">
        <v>163</v>
      </c>
      <c r="I10" s="248"/>
      <c r="J10" s="126" t="s">
        <v>112</v>
      </c>
    </row>
    <row r="11" spans="1:10" ht="13.5" thickBot="1">
      <c r="A11" s="103" t="s">
        <v>133</v>
      </c>
      <c r="B11" s="133"/>
      <c r="C11" s="100" t="s">
        <v>142</v>
      </c>
      <c r="D11" s="104">
        <v>90</v>
      </c>
      <c r="E11" s="120" t="s">
        <v>118</v>
      </c>
      <c r="F11" s="122">
        <f>D11/1000</f>
        <v>0.09</v>
      </c>
      <c r="G11" s="125" t="s">
        <v>132</v>
      </c>
      <c r="H11" s="145">
        <v>120</v>
      </c>
      <c r="I11" s="146" t="s">
        <v>12</v>
      </c>
      <c r="J11" s="127">
        <f aca="true" t="shared" si="0" ref="J11:J22">F11*H11</f>
        <v>10.799999999999999</v>
      </c>
    </row>
    <row r="12" spans="1:10" ht="13.5" thickBot="1">
      <c r="A12" s="98" t="s">
        <v>134</v>
      </c>
      <c r="B12" s="78"/>
      <c r="C12" s="101" t="s">
        <v>143</v>
      </c>
      <c r="D12" s="102">
        <v>50</v>
      </c>
      <c r="E12" s="121" t="s">
        <v>118</v>
      </c>
      <c r="F12" s="123">
        <f aca="true" t="shared" si="1" ref="F12:F22">D12/1000</f>
        <v>0.05</v>
      </c>
      <c r="G12" s="115" t="s">
        <v>132</v>
      </c>
      <c r="H12" s="145">
        <v>585</v>
      </c>
      <c r="I12" s="146" t="s">
        <v>12</v>
      </c>
      <c r="J12" s="127">
        <f t="shared" si="0"/>
        <v>29.25</v>
      </c>
    </row>
    <row r="13" spans="1:10" ht="13.5" thickBot="1">
      <c r="A13" s="98" t="s">
        <v>135</v>
      </c>
      <c r="B13" s="78"/>
      <c r="C13" s="101" t="s">
        <v>144</v>
      </c>
      <c r="D13" s="102">
        <v>35</v>
      </c>
      <c r="E13" s="121" t="s">
        <v>118</v>
      </c>
      <c r="F13" s="123">
        <f t="shared" si="1"/>
        <v>0.035</v>
      </c>
      <c r="G13" s="115" t="s">
        <v>132</v>
      </c>
      <c r="H13" s="145">
        <v>835</v>
      </c>
      <c r="I13" s="146" t="s">
        <v>12</v>
      </c>
      <c r="J13" s="127">
        <f t="shared" si="0"/>
        <v>29.225</v>
      </c>
    </row>
    <row r="14" spans="1:10" ht="13.5" thickBot="1">
      <c r="A14" s="98" t="s">
        <v>136</v>
      </c>
      <c r="B14" s="78"/>
      <c r="C14" s="101" t="s">
        <v>145</v>
      </c>
      <c r="D14" s="102">
        <v>175</v>
      </c>
      <c r="E14" s="121" t="s">
        <v>118</v>
      </c>
      <c r="F14" s="123">
        <f t="shared" si="1"/>
        <v>0.175</v>
      </c>
      <c r="G14" s="115" t="s">
        <v>132</v>
      </c>
      <c r="H14" s="145">
        <v>290</v>
      </c>
      <c r="I14" s="146" t="s">
        <v>12</v>
      </c>
      <c r="J14" s="127">
        <f t="shared" si="0"/>
        <v>50.75</v>
      </c>
    </row>
    <row r="15" spans="1:10" ht="13.5" thickBot="1">
      <c r="A15" s="98" t="s">
        <v>137</v>
      </c>
      <c r="B15" s="78"/>
      <c r="C15" s="101"/>
      <c r="D15" s="102"/>
      <c r="E15" s="121" t="s">
        <v>118</v>
      </c>
      <c r="F15" s="123">
        <f t="shared" si="1"/>
        <v>0</v>
      </c>
      <c r="G15" s="115" t="s">
        <v>132</v>
      </c>
      <c r="H15" s="145"/>
      <c r="I15" s="146" t="s">
        <v>12</v>
      </c>
      <c r="J15" s="127">
        <f t="shared" si="0"/>
        <v>0</v>
      </c>
    </row>
    <row r="16" spans="1:10" ht="13.5" thickBot="1">
      <c r="A16" s="98" t="s">
        <v>138</v>
      </c>
      <c r="B16" s="78"/>
      <c r="C16" s="101"/>
      <c r="D16" s="102"/>
      <c r="E16" s="121" t="s">
        <v>118</v>
      </c>
      <c r="F16" s="123">
        <f t="shared" si="1"/>
        <v>0</v>
      </c>
      <c r="G16" s="115" t="s">
        <v>132</v>
      </c>
      <c r="H16" s="145"/>
      <c r="I16" s="146" t="s">
        <v>12</v>
      </c>
      <c r="J16" s="127">
        <f t="shared" si="0"/>
        <v>0</v>
      </c>
    </row>
    <row r="17" spans="1:10" ht="13.5" thickBot="1">
      <c r="A17" s="98" t="s">
        <v>139</v>
      </c>
      <c r="B17" s="78"/>
      <c r="C17" s="101" t="s">
        <v>146</v>
      </c>
      <c r="D17" s="102">
        <v>385</v>
      </c>
      <c r="E17" s="121" t="s">
        <v>118</v>
      </c>
      <c r="F17" s="123">
        <f t="shared" si="1"/>
        <v>0.385</v>
      </c>
      <c r="G17" s="115" t="s">
        <v>132</v>
      </c>
      <c r="H17" s="145">
        <v>135</v>
      </c>
      <c r="I17" s="146" t="s">
        <v>12</v>
      </c>
      <c r="J17" s="127">
        <f t="shared" si="0"/>
        <v>51.975</v>
      </c>
    </row>
    <row r="18" spans="1:10" ht="13.5" thickBot="1">
      <c r="A18" s="98" t="s">
        <v>140</v>
      </c>
      <c r="B18" s="78"/>
      <c r="C18" s="101"/>
      <c r="D18" s="102"/>
      <c r="E18" s="121" t="s">
        <v>118</v>
      </c>
      <c r="F18" s="123">
        <f t="shared" si="1"/>
        <v>0</v>
      </c>
      <c r="G18" s="115" t="s">
        <v>132</v>
      </c>
      <c r="H18" s="145"/>
      <c r="I18" s="146" t="s">
        <v>12</v>
      </c>
      <c r="J18" s="127">
        <f t="shared" si="0"/>
        <v>0</v>
      </c>
    </row>
    <row r="19" spans="1:10" ht="14.25" customHeight="1" thickBot="1">
      <c r="A19" s="230" t="s">
        <v>141</v>
      </c>
      <c r="B19" s="230"/>
      <c r="C19" s="101"/>
      <c r="D19" s="102"/>
      <c r="E19" s="121" t="s">
        <v>118</v>
      </c>
      <c r="F19" s="123">
        <f t="shared" si="1"/>
        <v>0</v>
      </c>
      <c r="G19" s="115" t="s">
        <v>132</v>
      </c>
      <c r="H19" s="145"/>
      <c r="I19" s="146" t="s">
        <v>12</v>
      </c>
      <c r="J19" s="127">
        <f t="shared" si="0"/>
        <v>0</v>
      </c>
    </row>
    <row r="20" spans="1:10" ht="13.5" customHeight="1" thickBot="1">
      <c r="A20" s="225" t="s">
        <v>182</v>
      </c>
      <c r="B20" s="225"/>
      <c r="C20" s="101"/>
      <c r="D20" s="102"/>
      <c r="E20" s="121" t="s">
        <v>118</v>
      </c>
      <c r="F20" s="123">
        <f t="shared" si="1"/>
        <v>0</v>
      </c>
      <c r="G20" s="115" t="s">
        <v>132</v>
      </c>
      <c r="H20" s="145"/>
      <c r="I20" s="146" t="s">
        <v>12</v>
      </c>
      <c r="J20" s="127">
        <f t="shared" si="0"/>
        <v>0</v>
      </c>
    </row>
    <row r="21" spans="1:10" ht="13.5" thickBot="1">
      <c r="A21" s="226" t="s">
        <v>113</v>
      </c>
      <c r="B21" s="227"/>
      <c r="C21" s="101"/>
      <c r="D21" s="102"/>
      <c r="E21" s="121" t="s">
        <v>118</v>
      </c>
      <c r="F21" s="123">
        <f t="shared" si="1"/>
        <v>0</v>
      </c>
      <c r="G21" s="115" t="s">
        <v>132</v>
      </c>
      <c r="H21" s="145"/>
      <c r="I21" s="146" t="s">
        <v>12</v>
      </c>
      <c r="J21" s="127">
        <f t="shared" si="0"/>
        <v>0</v>
      </c>
    </row>
    <row r="22" spans="1:10" ht="13.5" thickBot="1">
      <c r="A22" s="128" t="s">
        <v>114</v>
      </c>
      <c r="B22" s="134"/>
      <c r="C22" s="129" t="s">
        <v>147</v>
      </c>
      <c r="D22" s="130">
        <v>550</v>
      </c>
      <c r="E22" s="131" t="s">
        <v>118</v>
      </c>
      <c r="F22" s="123">
        <f t="shared" si="1"/>
        <v>0.55</v>
      </c>
      <c r="G22" s="115" t="s">
        <v>132</v>
      </c>
      <c r="H22" s="145">
        <v>13</v>
      </c>
      <c r="I22" s="146" t="s">
        <v>12</v>
      </c>
      <c r="J22" s="135">
        <f t="shared" si="0"/>
        <v>7.15</v>
      </c>
    </row>
    <row r="23" spans="6:10" ht="13.5" thickTop="1">
      <c r="F23" s="136" t="s">
        <v>183</v>
      </c>
      <c r="G23" s="137"/>
      <c r="H23" s="173"/>
      <c r="I23" s="170" t="s">
        <v>12</v>
      </c>
      <c r="J23" s="138">
        <f>SUM(J11:J22)</f>
        <v>179.15</v>
      </c>
    </row>
    <row r="24" spans="6:10" ht="12.75">
      <c r="F24" s="139" t="s">
        <v>184</v>
      </c>
      <c r="G24" s="140"/>
      <c r="H24" s="173"/>
      <c r="I24" s="171" t="s">
        <v>12</v>
      </c>
      <c r="J24" s="141">
        <f>J23/E4</f>
        <v>3.4451923076923077</v>
      </c>
    </row>
    <row r="25" spans="6:10" ht="13.5" thickBot="1">
      <c r="F25" s="142" t="s">
        <v>185</v>
      </c>
      <c r="G25" s="143"/>
      <c r="H25" s="174"/>
      <c r="I25" s="172" t="s">
        <v>12</v>
      </c>
      <c r="J25" s="144">
        <f>J23/(E5/100)</f>
        <v>11.48397435897436</v>
      </c>
    </row>
  </sheetData>
  <sheetProtection password="DB4D" sheet="1" objects="1" scenarios="1"/>
  <mergeCells count="16">
    <mergeCell ref="A1:J1"/>
    <mergeCell ref="A10:C10"/>
    <mergeCell ref="B4:D4"/>
    <mergeCell ref="B5:D5"/>
    <mergeCell ref="B6:D6"/>
    <mergeCell ref="B8:J8"/>
    <mergeCell ref="H10:I10"/>
    <mergeCell ref="F4:G4"/>
    <mergeCell ref="F5:G5"/>
    <mergeCell ref="F6:G6"/>
    <mergeCell ref="B3:G3"/>
    <mergeCell ref="A20:B20"/>
    <mergeCell ref="A21:B21"/>
    <mergeCell ref="F10:G10"/>
    <mergeCell ref="A19:B19"/>
    <mergeCell ref="D10:E10"/>
  </mergeCells>
  <printOptions/>
  <pageMargins left="0.75" right="0.75" top="1" bottom="1" header="0.5" footer="0.5"/>
  <pageSetup horizontalDpi="360" verticalDpi="360" orientation="landscape" r:id="rId1"/>
</worksheet>
</file>

<file path=xl/worksheets/sheet9.xml><?xml version="1.0" encoding="utf-8"?>
<worksheet xmlns="http://schemas.openxmlformats.org/spreadsheetml/2006/main" xmlns:r="http://schemas.openxmlformats.org/officeDocument/2006/relationships">
  <sheetPr codeName="Sheet9"/>
  <dimension ref="A1:L25"/>
  <sheetViews>
    <sheetView workbookViewId="0" topLeftCell="A1">
      <selection activeCell="E4" sqref="E4:E6"/>
    </sheetView>
  </sheetViews>
  <sheetFormatPr defaultColWidth="9.140625" defaultRowHeight="12.75"/>
  <cols>
    <col min="1" max="1" width="3.8515625" style="0" customWidth="1"/>
    <col min="2" max="2" width="11.00390625" style="0" customWidth="1"/>
    <col min="3" max="3" width="39.421875" style="0" customWidth="1"/>
    <col min="4" max="4" width="11.8515625" style="0" customWidth="1"/>
    <col min="5" max="5" width="6.57421875" style="0" customWidth="1"/>
    <col min="6" max="6" width="9.7109375" style="0" customWidth="1"/>
    <col min="7" max="7" width="3.00390625" style="19" customWidth="1"/>
    <col min="8" max="8" width="12.140625" style="0" customWidth="1"/>
    <col min="9" max="9" width="2.57421875" style="19" customWidth="1"/>
    <col min="10" max="10" width="16.00390625" style="0" customWidth="1"/>
  </cols>
  <sheetData>
    <row r="1" spans="1:10" ht="13.5" thickBot="1">
      <c r="A1" s="233" t="s">
        <v>168</v>
      </c>
      <c r="B1" s="234"/>
      <c r="C1" s="234"/>
      <c r="D1" s="234"/>
      <c r="E1" s="234"/>
      <c r="F1" s="234"/>
      <c r="G1" s="234"/>
      <c r="H1" s="234"/>
      <c r="I1" s="234"/>
      <c r="J1" s="235"/>
    </row>
    <row r="2" spans="8:9" ht="13.5" thickBot="1">
      <c r="H2" s="116"/>
      <c r="I2" s="124"/>
    </row>
    <row r="3" spans="1:9" ht="15.75" thickBot="1">
      <c r="A3" s="177" t="s">
        <v>109</v>
      </c>
      <c r="B3" s="223" t="s">
        <v>162</v>
      </c>
      <c r="C3" s="223"/>
      <c r="D3" s="223"/>
      <c r="E3" s="223"/>
      <c r="F3" s="223"/>
      <c r="G3" s="224"/>
      <c r="H3" s="117"/>
      <c r="I3" s="117"/>
    </row>
    <row r="4" spans="1:9" ht="13.5" thickBot="1">
      <c r="A4" s="180" t="s">
        <v>179</v>
      </c>
      <c r="B4" s="239" t="s">
        <v>186</v>
      </c>
      <c r="C4" s="239"/>
      <c r="D4" s="240"/>
      <c r="E4" s="118"/>
      <c r="F4" s="249" t="s">
        <v>115</v>
      </c>
      <c r="G4" s="250"/>
      <c r="H4" s="97"/>
      <c r="I4" s="96"/>
    </row>
    <row r="5" spans="1:9" ht="13.5" thickBot="1">
      <c r="A5" s="180" t="s">
        <v>180</v>
      </c>
      <c r="B5" s="241" t="s">
        <v>129</v>
      </c>
      <c r="C5" s="241"/>
      <c r="D5" s="242"/>
      <c r="E5" s="118"/>
      <c r="F5" s="249" t="s">
        <v>36</v>
      </c>
      <c r="G5" s="250"/>
      <c r="H5" s="97"/>
      <c r="I5" s="96"/>
    </row>
    <row r="6" spans="1:9" ht="13.5" thickBot="1">
      <c r="A6" s="181" t="s">
        <v>181</v>
      </c>
      <c r="B6" s="243" t="s">
        <v>130</v>
      </c>
      <c r="C6" s="243"/>
      <c r="D6" s="244"/>
      <c r="E6" s="118"/>
      <c r="F6" s="251" t="s">
        <v>115</v>
      </c>
      <c r="G6" s="252"/>
      <c r="H6" s="97"/>
      <c r="I6" s="96"/>
    </row>
    <row r="7" ht="13.5" thickBot="1">
      <c r="L7" s="19"/>
    </row>
    <row r="8" spans="1:10" ht="15.75" thickBot="1">
      <c r="A8" s="99" t="s">
        <v>110</v>
      </c>
      <c r="B8" s="245" t="s">
        <v>131</v>
      </c>
      <c r="C8" s="245"/>
      <c r="D8" s="245"/>
      <c r="E8" s="245"/>
      <c r="F8" s="245"/>
      <c r="G8" s="245"/>
      <c r="H8" s="245"/>
      <c r="I8" s="245"/>
      <c r="J8" s="246"/>
    </row>
    <row r="9" ht="13.5" thickBot="1">
      <c r="L9" s="19"/>
    </row>
    <row r="10" spans="1:10" ht="26.25" customHeight="1" thickBot="1" thickTop="1">
      <c r="A10" s="236" t="s">
        <v>111</v>
      </c>
      <c r="B10" s="237"/>
      <c r="C10" s="238"/>
      <c r="D10" s="231" t="s">
        <v>116</v>
      </c>
      <c r="E10" s="232"/>
      <c r="F10" s="228" t="s">
        <v>117</v>
      </c>
      <c r="G10" s="229"/>
      <c r="H10" s="247" t="s">
        <v>164</v>
      </c>
      <c r="I10" s="248"/>
      <c r="J10" s="126" t="s">
        <v>112</v>
      </c>
    </row>
    <row r="11" spans="1:10" ht="13.5" thickBot="1">
      <c r="A11" s="103" t="s">
        <v>133</v>
      </c>
      <c r="B11" s="133"/>
      <c r="C11" s="100"/>
      <c r="D11" s="104"/>
      <c r="E11" s="120" t="s">
        <v>118</v>
      </c>
      <c r="F11" s="122">
        <f aca="true" t="shared" si="0" ref="F11:F22">D11/1000</f>
        <v>0</v>
      </c>
      <c r="G11" s="125" t="s">
        <v>132</v>
      </c>
      <c r="H11" s="145"/>
      <c r="I11" s="146" t="s">
        <v>12</v>
      </c>
      <c r="J11" s="127">
        <f aca="true" t="shared" si="1" ref="J11:J22">F11*H11</f>
        <v>0</v>
      </c>
    </row>
    <row r="12" spans="1:10" ht="13.5" thickBot="1">
      <c r="A12" s="98" t="s">
        <v>134</v>
      </c>
      <c r="B12" s="78"/>
      <c r="C12" s="101"/>
      <c r="D12" s="102"/>
      <c r="E12" s="121" t="s">
        <v>118</v>
      </c>
      <c r="F12" s="123">
        <f t="shared" si="0"/>
        <v>0</v>
      </c>
      <c r="G12" s="115" t="s">
        <v>132</v>
      </c>
      <c r="H12" s="145"/>
      <c r="I12" s="146" t="s">
        <v>12</v>
      </c>
      <c r="J12" s="127">
        <f t="shared" si="1"/>
        <v>0</v>
      </c>
    </row>
    <row r="13" spans="1:10" ht="13.5" thickBot="1">
      <c r="A13" s="98" t="s">
        <v>135</v>
      </c>
      <c r="B13" s="78"/>
      <c r="C13" s="101"/>
      <c r="D13" s="102"/>
      <c r="E13" s="121" t="s">
        <v>118</v>
      </c>
      <c r="F13" s="123">
        <f t="shared" si="0"/>
        <v>0</v>
      </c>
      <c r="G13" s="115" t="s">
        <v>132</v>
      </c>
      <c r="H13" s="145"/>
      <c r="I13" s="146" t="s">
        <v>12</v>
      </c>
      <c r="J13" s="127">
        <f t="shared" si="1"/>
        <v>0</v>
      </c>
    </row>
    <row r="14" spans="1:10" ht="13.5" thickBot="1">
      <c r="A14" s="98" t="s">
        <v>136</v>
      </c>
      <c r="B14" s="78"/>
      <c r="C14" s="101"/>
      <c r="D14" s="102"/>
      <c r="E14" s="121" t="s">
        <v>118</v>
      </c>
      <c r="F14" s="123">
        <f t="shared" si="0"/>
        <v>0</v>
      </c>
      <c r="G14" s="115" t="s">
        <v>132</v>
      </c>
      <c r="H14" s="145"/>
      <c r="I14" s="146" t="s">
        <v>12</v>
      </c>
      <c r="J14" s="127">
        <f t="shared" si="1"/>
        <v>0</v>
      </c>
    </row>
    <row r="15" spans="1:10" ht="13.5" thickBot="1">
      <c r="A15" s="98" t="s">
        <v>137</v>
      </c>
      <c r="B15" s="78"/>
      <c r="C15" s="101"/>
      <c r="D15" s="102"/>
      <c r="E15" s="121" t="s">
        <v>118</v>
      </c>
      <c r="F15" s="123">
        <f t="shared" si="0"/>
        <v>0</v>
      </c>
      <c r="G15" s="115" t="s">
        <v>132</v>
      </c>
      <c r="H15" s="145"/>
      <c r="I15" s="146" t="s">
        <v>12</v>
      </c>
      <c r="J15" s="127">
        <f t="shared" si="1"/>
        <v>0</v>
      </c>
    </row>
    <row r="16" spans="1:10" ht="13.5" thickBot="1">
      <c r="A16" s="98" t="s">
        <v>138</v>
      </c>
      <c r="B16" s="78"/>
      <c r="C16" s="101"/>
      <c r="D16" s="102"/>
      <c r="E16" s="121" t="s">
        <v>118</v>
      </c>
      <c r="F16" s="123">
        <f t="shared" si="0"/>
        <v>0</v>
      </c>
      <c r="G16" s="115" t="s">
        <v>132</v>
      </c>
      <c r="H16" s="145"/>
      <c r="I16" s="146" t="s">
        <v>12</v>
      </c>
      <c r="J16" s="127">
        <f t="shared" si="1"/>
        <v>0</v>
      </c>
    </row>
    <row r="17" spans="1:10" ht="13.5" thickBot="1">
      <c r="A17" s="98" t="s">
        <v>139</v>
      </c>
      <c r="B17" s="78"/>
      <c r="C17" s="101"/>
      <c r="D17" s="102"/>
      <c r="E17" s="121" t="s">
        <v>118</v>
      </c>
      <c r="F17" s="123">
        <f t="shared" si="0"/>
        <v>0</v>
      </c>
      <c r="G17" s="115" t="s">
        <v>132</v>
      </c>
      <c r="H17" s="145"/>
      <c r="I17" s="146" t="s">
        <v>12</v>
      </c>
      <c r="J17" s="127">
        <f t="shared" si="1"/>
        <v>0</v>
      </c>
    </row>
    <row r="18" spans="1:10" ht="13.5" thickBot="1">
      <c r="A18" s="98" t="s">
        <v>140</v>
      </c>
      <c r="B18" s="78"/>
      <c r="C18" s="101"/>
      <c r="D18" s="102"/>
      <c r="E18" s="121" t="s">
        <v>118</v>
      </c>
      <c r="F18" s="123">
        <f t="shared" si="0"/>
        <v>0</v>
      </c>
      <c r="G18" s="115" t="s">
        <v>132</v>
      </c>
      <c r="H18" s="145"/>
      <c r="I18" s="146" t="s">
        <v>12</v>
      </c>
      <c r="J18" s="127">
        <f t="shared" si="1"/>
        <v>0</v>
      </c>
    </row>
    <row r="19" spans="1:10" ht="14.25" customHeight="1" thickBot="1">
      <c r="A19" s="230" t="s">
        <v>141</v>
      </c>
      <c r="B19" s="230"/>
      <c r="C19" s="101"/>
      <c r="D19" s="102"/>
      <c r="E19" s="121" t="s">
        <v>118</v>
      </c>
      <c r="F19" s="123">
        <f t="shared" si="0"/>
        <v>0</v>
      </c>
      <c r="G19" s="115" t="s">
        <v>132</v>
      </c>
      <c r="H19" s="145"/>
      <c r="I19" s="146" t="s">
        <v>12</v>
      </c>
      <c r="J19" s="127">
        <f t="shared" si="1"/>
        <v>0</v>
      </c>
    </row>
    <row r="20" spans="1:10" ht="13.5" customHeight="1" thickBot="1">
      <c r="A20" s="225" t="s">
        <v>182</v>
      </c>
      <c r="B20" s="225"/>
      <c r="C20" s="101"/>
      <c r="D20" s="102"/>
      <c r="E20" s="121" t="s">
        <v>118</v>
      </c>
      <c r="F20" s="123">
        <f t="shared" si="0"/>
        <v>0</v>
      </c>
      <c r="G20" s="115" t="s">
        <v>132</v>
      </c>
      <c r="H20" s="145"/>
      <c r="I20" s="146" t="s">
        <v>12</v>
      </c>
      <c r="J20" s="127">
        <f t="shared" si="1"/>
        <v>0</v>
      </c>
    </row>
    <row r="21" spans="1:10" ht="13.5" thickBot="1">
      <c r="A21" s="226" t="s">
        <v>113</v>
      </c>
      <c r="B21" s="227"/>
      <c r="C21" s="101"/>
      <c r="D21" s="102"/>
      <c r="E21" s="121" t="s">
        <v>118</v>
      </c>
      <c r="F21" s="123">
        <f t="shared" si="0"/>
        <v>0</v>
      </c>
      <c r="G21" s="115" t="s">
        <v>132</v>
      </c>
      <c r="H21" s="145"/>
      <c r="I21" s="146" t="s">
        <v>12</v>
      </c>
      <c r="J21" s="127">
        <f t="shared" si="1"/>
        <v>0</v>
      </c>
    </row>
    <row r="22" spans="1:10" ht="13.5" thickBot="1">
      <c r="A22" s="128" t="s">
        <v>114</v>
      </c>
      <c r="B22" s="134"/>
      <c r="C22" s="129"/>
      <c r="D22" s="130"/>
      <c r="E22" s="131" t="s">
        <v>118</v>
      </c>
      <c r="F22" s="123">
        <f t="shared" si="0"/>
        <v>0</v>
      </c>
      <c r="G22" s="115" t="s">
        <v>132</v>
      </c>
      <c r="H22" s="145"/>
      <c r="I22" s="146" t="s">
        <v>12</v>
      </c>
      <c r="J22" s="135">
        <f t="shared" si="1"/>
        <v>0</v>
      </c>
    </row>
    <row r="23" spans="6:10" ht="13.5" thickTop="1">
      <c r="F23" s="136" t="s">
        <v>183</v>
      </c>
      <c r="G23" s="137"/>
      <c r="H23" s="173"/>
      <c r="I23" s="170" t="s">
        <v>12</v>
      </c>
      <c r="J23" s="138">
        <f>SUM(J11:J22)</f>
        <v>0</v>
      </c>
    </row>
    <row r="24" spans="6:10" ht="12.75">
      <c r="F24" s="139" t="s">
        <v>184</v>
      </c>
      <c r="G24" s="140"/>
      <c r="H24" s="173"/>
      <c r="I24" s="171" t="s">
        <v>12</v>
      </c>
      <c r="J24" s="141" t="e">
        <f>J23/E4</f>
        <v>#DIV/0!</v>
      </c>
    </row>
    <row r="25" spans="6:10" ht="13.5" thickBot="1">
      <c r="F25" s="142" t="s">
        <v>185</v>
      </c>
      <c r="G25" s="143"/>
      <c r="H25" s="174"/>
      <c r="I25" s="172" t="s">
        <v>12</v>
      </c>
      <c r="J25" s="144" t="e">
        <f>J23/(E5/100)</f>
        <v>#DIV/0!</v>
      </c>
    </row>
  </sheetData>
  <sheetProtection password="DB4D" sheet="1" objects="1" scenarios="1"/>
  <mergeCells count="16">
    <mergeCell ref="A1:J1"/>
    <mergeCell ref="B3:G3"/>
    <mergeCell ref="H10:I10"/>
    <mergeCell ref="D10:E10"/>
    <mergeCell ref="F4:G4"/>
    <mergeCell ref="F5:G5"/>
    <mergeCell ref="F6:G6"/>
    <mergeCell ref="B4:D4"/>
    <mergeCell ref="B5:D5"/>
    <mergeCell ref="B6:D6"/>
    <mergeCell ref="B8:J8"/>
    <mergeCell ref="A19:B19"/>
    <mergeCell ref="A20:B20"/>
    <mergeCell ref="A21:B21"/>
    <mergeCell ref="F10:G10"/>
    <mergeCell ref="A10:C10"/>
  </mergeCells>
  <printOptions/>
  <pageMargins left="0.75" right="0.75" top="1" bottom="1" header="0.5" footer="0.5"/>
  <pageSetup horizontalDpi="360" verticalDpi="360" orientation="landscape"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Medill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Medill</dc:creator>
  <cp:keywords/>
  <dc:description/>
  <cp:lastModifiedBy>Plaizier</cp:lastModifiedBy>
  <cp:lastPrinted>2003-01-22T16:08:10Z</cp:lastPrinted>
  <dcterms:created xsi:type="dcterms:W3CDTF">1999-10-11T22:06:55Z</dcterms:created>
  <dcterms:modified xsi:type="dcterms:W3CDTF">2006-02-09T17:40:25Z</dcterms:modified>
  <cp:category/>
  <cp:version/>
  <cp:contentType/>
  <cp:contentStatus/>
</cp:coreProperties>
</file>